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lesnikov.FOND\Documents\Грант_капремонт МКД\Финмодель и консультация\Материалы семинара Финансовое планирование капремонта\"/>
    </mc:Choice>
  </mc:AlternateContent>
  <bookViews>
    <workbookView xWindow="0" yWindow="465" windowWidth="28800" windowHeight="16425"/>
  </bookViews>
  <sheets>
    <sheet name="Финмодель_форма для заполнения" sheetId="2" r:id="rId1"/>
    <sheet name="Размер взноса " sheetId="4" r:id="rId2"/>
    <sheet name="Размер платежа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0" i="2" l="1"/>
  <c r="L61" i="2"/>
  <c r="L62" i="2" s="1"/>
  <c r="L69" i="2"/>
  <c r="L70" i="2"/>
  <c r="L72" i="2" s="1"/>
  <c r="L73" i="2" s="1"/>
  <c r="L71" i="2"/>
  <c r="L59" i="2"/>
  <c r="L56" i="2"/>
  <c r="L57" i="2"/>
  <c r="L55" i="2"/>
  <c r="L53" i="2"/>
  <c r="L52" i="2"/>
  <c r="L50" i="2"/>
  <c r="L49" i="2"/>
  <c r="L48" i="2"/>
  <c r="L47" i="2"/>
  <c r="L44" i="2"/>
  <c r="L43" i="2"/>
  <c r="L42" i="2"/>
  <c r="L41" i="2"/>
  <c r="L37" i="2"/>
  <c r="L36" i="2"/>
  <c r="L35" i="2"/>
  <c r="K35" i="2"/>
  <c r="J35" i="2"/>
  <c r="B30" i="2"/>
  <c r="K29" i="2"/>
  <c r="L29" i="2"/>
  <c r="J29" i="2"/>
  <c r="I29" i="2"/>
  <c r="E29" i="2"/>
  <c r="K25" i="2"/>
  <c r="L25" i="2"/>
  <c r="J25" i="2"/>
  <c r="C25" i="2"/>
  <c r="D25" i="2"/>
  <c r="E25" i="2"/>
  <c r="F25" i="2"/>
  <c r="G25" i="2"/>
  <c r="H25" i="2"/>
  <c r="I25" i="2"/>
  <c r="B25" i="2"/>
  <c r="K18" i="2"/>
  <c r="L18" i="2"/>
  <c r="J18" i="2"/>
  <c r="I18" i="2"/>
  <c r="L67" i="2" l="1"/>
  <c r="L63" i="2"/>
  <c r="L65" i="2" s="1"/>
  <c r="L66" i="2"/>
  <c r="L78" i="2"/>
  <c r="L74" i="2"/>
  <c r="L77" i="2" s="1"/>
  <c r="L76" i="2"/>
  <c r="I15" i="2"/>
  <c r="I14" i="2"/>
  <c r="B4" i="4" l="1"/>
  <c r="B3" i="4"/>
  <c r="B2" i="4"/>
  <c r="J70" i="2" l="1"/>
  <c r="K70" i="2" s="1"/>
  <c r="J71" i="2"/>
  <c r="K71" i="2" s="1"/>
  <c r="J60" i="2"/>
  <c r="K60" i="2" s="1"/>
  <c r="J52" i="2"/>
  <c r="I35" i="2"/>
  <c r="K15" i="2"/>
  <c r="L15" i="2" s="1"/>
  <c r="K52" i="2" l="1"/>
  <c r="B24" i="2" l="1"/>
  <c r="B23" i="2"/>
  <c r="B22" i="2"/>
  <c r="B12" i="2"/>
  <c r="B27" i="2" l="1"/>
  <c r="C27" i="2" l="1"/>
  <c r="D27" i="2" s="1"/>
  <c r="J9" i="2"/>
  <c r="K9" i="2" s="1"/>
  <c r="L9" i="2" s="1"/>
  <c r="H29" i="2"/>
  <c r="G29" i="2"/>
  <c r="F29" i="2"/>
  <c r="D29" i="2"/>
  <c r="C29" i="2"/>
  <c r="B29" i="2"/>
  <c r="E27" i="2" l="1"/>
  <c r="F27" i="2" s="1"/>
  <c r="G27" i="2" s="1"/>
  <c r="C5" i="2" l="1"/>
  <c r="C12" i="2" s="1"/>
  <c r="C6" i="2"/>
  <c r="C7" i="2"/>
  <c r="C8" i="2"/>
  <c r="B15" i="2"/>
  <c r="D8" i="2" l="1"/>
  <c r="C24" i="2"/>
  <c r="D7" i="2"/>
  <c r="D23" i="2" s="1"/>
  <c r="C23" i="2"/>
  <c r="D6" i="2"/>
  <c r="C22" i="2"/>
  <c r="B26" i="2"/>
  <c r="D5" i="2"/>
  <c r="D12" i="2" s="1"/>
  <c r="B14" i="2"/>
  <c r="B28" i="2" s="1"/>
  <c r="E8" i="2" l="1"/>
  <c r="D24" i="2"/>
  <c r="E7" i="2"/>
  <c r="E23" i="2" s="1"/>
  <c r="E6" i="2"/>
  <c r="D22" i="2"/>
  <c r="E5" i="2"/>
  <c r="E12" i="2" s="1"/>
  <c r="H27" i="2"/>
  <c r="C14" i="2"/>
  <c r="C28" i="2" s="1"/>
  <c r="C15" i="2"/>
  <c r="D14" i="2"/>
  <c r="D15" i="2"/>
  <c r="F7" i="2" l="1"/>
  <c r="F23" i="2" s="1"/>
  <c r="E24" i="2"/>
  <c r="F8" i="2"/>
  <c r="E22" i="2"/>
  <c r="F6" i="2"/>
  <c r="D26" i="2"/>
  <c r="C26" i="2"/>
  <c r="C30" i="2" s="1"/>
  <c r="F5" i="2"/>
  <c r="D28" i="2"/>
  <c r="E15" i="2"/>
  <c r="E14" i="2"/>
  <c r="G7" i="2" l="1"/>
  <c r="G23" i="2" s="1"/>
  <c r="D30" i="2"/>
  <c r="F24" i="2"/>
  <c r="G8" i="2"/>
  <c r="F22" i="2"/>
  <c r="G6" i="2"/>
  <c r="G5" i="2"/>
  <c r="G12" i="2" s="1"/>
  <c r="F12" i="2"/>
  <c r="F15" i="2" s="1"/>
  <c r="E26" i="2"/>
  <c r="E28" i="2"/>
  <c r="H7" i="2" l="1"/>
  <c r="H23" i="2" s="1"/>
  <c r="H5" i="2"/>
  <c r="H12" i="2" s="1"/>
  <c r="E30" i="2"/>
  <c r="G24" i="2"/>
  <c r="H8" i="2"/>
  <c r="G22" i="2"/>
  <c r="H6" i="2"/>
  <c r="F14" i="2"/>
  <c r="F28" i="2" s="1"/>
  <c r="F26" i="2"/>
  <c r="G14" i="2"/>
  <c r="G15" i="2"/>
  <c r="I7" i="2" l="1"/>
  <c r="I23" i="2" s="1"/>
  <c r="B3" i="3" s="1"/>
  <c r="I5" i="2"/>
  <c r="I26" i="2" s="1"/>
  <c r="H24" i="2"/>
  <c r="I8" i="2"/>
  <c r="H22" i="2"/>
  <c r="I6" i="2"/>
  <c r="G26" i="2"/>
  <c r="F30" i="2"/>
  <c r="G28" i="2"/>
  <c r="H14" i="2"/>
  <c r="H15" i="2"/>
  <c r="J7" i="2" l="1"/>
  <c r="J23" i="2" s="1"/>
  <c r="I12" i="2"/>
  <c r="J5" i="2"/>
  <c r="I24" i="2"/>
  <c r="B4" i="3" s="1"/>
  <c r="J8" i="2"/>
  <c r="I22" i="2"/>
  <c r="B2" i="3" s="1"/>
  <c r="J6" i="2"/>
  <c r="J12" i="2"/>
  <c r="H26" i="2"/>
  <c r="G30" i="2"/>
  <c r="I42" i="2"/>
  <c r="H28" i="2"/>
  <c r="I27" i="2"/>
  <c r="K7" i="2" l="1"/>
  <c r="K23" i="2" s="1"/>
  <c r="I48" i="2"/>
  <c r="K5" i="2"/>
  <c r="J26" i="2"/>
  <c r="I31" i="2"/>
  <c r="I36" i="2"/>
  <c r="B5" i="3" s="1"/>
  <c r="J24" i="2"/>
  <c r="K8" i="2"/>
  <c r="I49" i="2"/>
  <c r="I43" i="2"/>
  <c r="J22" i="2"/>
  <c r="K6" i="2"/>
  <c r="I41" i="2"/>
  <c r="I47" i="2"/>
  <c r="H30" i="2"/>
  <c r="I30" i="2" s="1"/>
  <c r="K12" i="2"/>
  <c r="K26" i="2"/>
  <c r="L7" i="2"/>
  <c r="I28" i="2"/>
  <c r="J13" i="2"/>
  <c r="J27" i="2" s="1"/>
  <c r="J36" i="2" s="1"/>
  <c r="L5" i="2"/>
  <c r="J42" i="2" l="1"/>
  <c r="J48" i="2"/>
  <c r="J30" i="2"/>
  <c r="K30" i="2" s="1"/>
  <c r="J44" i="2"/>
  <c r="J50" i="2"/>
  <c r="I44" i="2"/>
  <c r="I50" i="2"/>
  <c r="J53" i="2"/>
  <c r="I53" i="2"/>
  <c r="I32" i="2"/>
  <c r="K24" i="2"/>
  <c r="J43" i="2"/>
  <c r="J49" i="2"/>
  <c r="L8" i="2"/>
  <c r="L23" i="2"/>
  <c r="K22" i="2"/>
  <c r="L6" i="2"/>
  <c r="J47" i="2"/>
  <c r="J41" i="2"/>
  <c r="I59" i="2"/>
  <c r="I61" i="2" s="1"/>
  <c r="L12" i="2"/>
  <c r="L26" i="2"/>
  <c r="K48" i="2"/>
  <c r="K42" i="2"/>
  <c r="J14" i="2"/>
  <c r="J28" i="2" s="1"/>
  <c r="K13" i="2"/>
  <c r="K27" i="2" s="1"/>
  <c r="K36" i="2" s="1"/>
  <c r="J31" i="2" l="1"/>
  <c r="J32" i="2" s="1"/>
  <c r="I55" i="2"/>
  <c r="C2" i="3" s="1"/>
  <c r="C2" i="4"/>
  <c r="D2" i="4" s="1"/>
  <c r="K44" i="2"/>
  <c r="K50" i="2"/>
  <c r="K53" i="2"/>
  <c r="K59" i="2"/>
  <c r="K31" i="2"/>
  <c r="L30" i="2"/>
  <c r="L13" i="2"/>
  <c r="L14" i="2" s="1"/>
  <c r="L24" i="2"/>
  <c r="K49" i="2"/>
  <c r="K43" i="2"/>
  <c r="L22" i="2"/>
  <c r="K47" i="2"/>
  <c r="K41" i="2"/>
  <c r="I57" i="2"/>
  <c r="C4" i="3" s="1"/>
  <c r="I37" i="2"/>
  <c r="I69" i="2"/>
  <c r="I62" i="2"/>
  <c r="I63" i="2" s="1"/>
  <c r="K14" i="2"/>
  <c r="K28" i="2" s="1"/>
  <c r="I65" i="2" l="1"/>
  <c r="D2" i="3" s="1"/>
  <c r="C3" i="4"/>
  <c r="D3" i="4" s="1"/>
  <c r="I72" i="2"/>
  <c r="I73" i="2" s="1"/>
  <c r="K32" i="2"/>
  <c r="L31" i="2"/>
  <c r="L27" i="2"/>
  <c r="L28" i="2"/>
  <c r="I56" i="2"/>
  <c r="C3" i="3" s="1"/>
  <c r="J55" i="2"/>
  <c r="J37" i="2"/>
  <c r="J69" i="2"/>
  <c r="J72" i="2" s="1"/>
  <c r="J73" i="2" s="1"/>
  <c r="J74" i="2" s="1"/>
  <c r="J59" i="2"/>
  <c r="K57" i="2"/>
  <c r="K69" i="2"/>
  <c r="K72" i="2" s="1"/>
  <c r="K73" i="2" s="1"/>
  <c r="K74" i="2" s="1"/>
  <c r="K37" i="2"/>
  <c r="K61" i="2"/>
  <c r="K62" i="2" s="1"/>
  <c r="K63" i="2" s="1"/>
  <c r="I74" i="2" l="1"/>
  <c r="I78" i="2" s="1"/>
  <c r="E4" i="3" s="1"/>
  <c r="L32" i="2"/>
  <c r="J61" i="2"/>
  <c r="J62" i="2" s="1"/>
  <c r="J63" i="2" s="1"/>
  <c r="J65" i="2" s="1"/>
  <c r="J56" i="2"/>
  <c r="J57" i="2"/>
  <c r="K56" i="2"/>
  <c r="K55" i="2"/>
  <c r="I66" i="2"/>
  <c r="D3" i="3" s="1"/>
  <c r="I67" i="2"/>
  <c r="D4" i="3" s="1"/>
  <c r="J77" i="2"/>
  <c r="K65" i="2"/>
  <c r="K77" i="2"/>
  <c r="I77" i="2" l="1"/>
  <c r="E3" i="3" s="1"/>
  <c r="C4" i="4"/>
  <c r="D4" i="4" s="1"/>
  <c r="I76" i="2"/>
  <c r="E2" i="3" s="1"/>
  <c r="K78" i="2"/>
  <c r="K66" i="2"/>
  <c r="J66" i="2"/>
  <c r="J76" i="2"/>
  <c r="J67" i="2"/>
  <c r="K76" i="2"/>
  <c r="K67" i="2"/>
  <c r="J78" i="2"/>
</calcChain>
</file>

<file path=xl/sharedStrings.xml><?xml version="1.0" encoding="utf-8"?>
<sst xmlns="http://schemas.openxmlformats.org/spreadsheetml/2006/main" count="103" uniqueCount="77">
  <si>
    <t xml:space="preserve">за 1-комнатную квартиру </t>
  </si>
  <si>
    <t xml:space="preserve">Процентная ставка по кредиту, % годовых </t>
  </si>
  <si>
    <t xml:space="preserve">Сумма кредита, руб. </t>
  </si>
  <si>
    <t xml:space="preserve">5. Привлечение кредита </t>
  </si>
  <si>
    <t xml:space="preserve">Сумма, выплачиваемая в рассрочку, руб. </t>
  </si>
  <si>
    <t>4. Рассрочка, предоставленная подрядчиком</t>
  </si>
  <si>
    <t xml:space="preserve">2.2.2. Размер  дефицита средств с учетом авансовых платежей, руб. </t>
  </si>
  <si>
    <t xml:space="preserve">за 3-комнатную квартиру </t>
  </si>
  <si>
    <t xml:space="preserve">2.1.2. Размер дефицита средств с учетом авансовых платежей, руб. </t>
  </si>
  <si>
    <t xml:space="preserve">за 2-комнатную квартиру </t>
  </si>
  <si>
    <t xml:space="preserve">1.3. Количество месяцев для полного погашения дефицита с учетом фактического уровня собираемости платежей на КР  </t>
  </si>
  <si>
    <t>1. Перенос срока выполнения работы в пределах планируемого краткосрочного периода</t>
  </si>
  <si>
    <t>1. Размер ежемесячного платежа на  КР, руб.:</t>
  </si>
  <si>
    <t xml:space="preserve">Блок В. Расчетные показатели </t>
  </si>
  <si>
    <t xml:space="preserve">4. Площадь 3-комнатной квартиры, кв. м </t>
  </si>
  <si>
    <t xml:space="preserve">3. Площадь 2-комнатной квартиры, кв. м </t>
  </si>
  <si>
    <t>2. Площадь 1-комнатной квартиры, кв. м</t>
  </si>
  <si>
    <t>1. Площадь всех помещений в МКД, на которую начисляются взносы на КР, кв. м</t>
  </si>
  <si>
    <t xml:space="preserve">Блок А. Исходные данные </t>
  </si>
  <si>
    <t>2025 (прогноз)</t>
  </si>
  <si>
    <t xml:space="preserve">2024 (прогноз) </t>
  </si>
  <si>
    <t xml:space="preserve">2023 (прогноз) </t>
  </si>
  <si>
    <t>6. Расходы на работы по КР, руб.</t>
  </si>
  <si>
    <t>8. Оценка достаточности средств на проведение работы по КР (дефицит(-) / профицит(+) средств), руб.</t>
  </si>
  <si>
    <t>-</t>
  </si>
  <si>
    <t>ФИНАНСОВАЯ МОДЕЛЬ 1. Краткосрочное планирование капремонта МКД</t>
  </si>
  <si>
    <t>5. Установленный решением субъекта РФ минимальный размер взноса на КР, руб./кв. м в месяц</t>
  </si>
  <si>
    <t xml:space="preserve">8. Годовой размер начисленных взносов на КР, руб. </t>
  </si>
  <si>
    <t xml:space="preserve">9. Годовой размер уплаченных взносов на КР, руб.  </t>
  </si>
  <si>
    <t xml:space="preserve">10. Годовой размер задолженности по взносам на КР, руб. </t>
  </si>
  <si>
    <t>11. Уровень собираемости взносов на КР, %</t>
  </si>
  <si>
    <t xml:space="preserve">15. Цепные индексы-дефляторы для прогноза стоимости работ по КР в будущие периоды </t>
  </si>
  <si>
    <t xml:space="preserve">5.1. Срок кредита, мес. </t>
  </si>
  <si>
    <t xml:space="preserve">4.1. Период рассрочки, мес. </t>
  </si>
  <si>
    <r>
      <t>5. Размер задолженности собственников помещений по взносам на КР</t>
    </r>
    <r>
      <rPr>
        <i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накопленным итогом, руб. </t>
    </r>
  </si>
  <si>
    <r>
      <t>9.</t>
    </r>
    <r>
      <rPr>
        <sz val="11"/>
        <color theme="1"/>
        <rFont val="Times New Roman"/>
        <family val="1"/>
        <charset val="204"/>
      </rPr>
      <t xml:space="preserve">Размер дефицита (-) / профицита (+) средств при полном погашении задолженности по взносам на КР, руб.  </t>
    </r>
  </si>
  <si>
    <t>3.3.  Размер месячного платежа на КР с учетом доп. взноса, руб.:</t>
  </si>
  <si>
    <t xml:space="preserve">4.5. Размер месячного платежа на КР с учетом доп. взноса, руб.: </t>
  </si>
  <si>
    <t xml:space="preserve">5.5. Размер месячного платежа на КР с учетом доп. взноса: </t>
  </si>
  <si>
    <t xml:space="preserve">6. Доп. взнос на КР, установленный ОСС (при наличии), руб./кв. м </t>
  </si>
  <si>
    <t xml:space="preserve">4. Общий объем средств, поступивших на спец. счет, накопленным итогом на конец года, руб.  </t>
  </si>
  <si>
    <t>7. Остаток средств на спец. счете на конец года с учетом расходования средств на проведение работ по КР, руб.</t>
  </si>
  <si>
    <t xml:space="preserve">Блок С. Варианты привлечения средств (восполнения дефицита средств) для финансирования КР </t>
  </si>
  <si>
    <t xml:space="preserve">1.1. Стоимость работы в зависимости от года проведения КР, руб. </t>
  </si>
  <si>
    <t xml:space="preserve">1.2. Размер дефицита средств на спец. счете в зависимости от года проведения КР, руб. </t>
  </si>
  <si>
    <t xml:space="preserve">2. Внесение авансового платежа по взносам на КР в счет платежей следующего года  </t>
  </si>
  <si>
    <t>3. Установление  дополнительного взноса на КР  на определенный период  для полного покрытия дефицита</t>
  </si>
  <si>
    <t xml:space="preserve">3.1. Период уплаты дополнительного взноса на КР, мес. </t>
  </si>
  <si>
    <t>4.2. Размер месячного платежа в счет погашения задолженности перед подрядчиком, руб.</t>
  </si>
  <si>
    <t xml:space="preserve">4.3. Достаточность (недостаточность) фактических ежемесячных поступлений на спец. счет для погашения задолженности перед подрядчиком, руб. </t>
  </si>
  <si>
    <t>4.4. Размер дополнительного взноса на КР на период рассрочки, руб./кв. м в месяц</t>
  </si>
  <si>
    <t>5.2. Размер месячного платежа для погашения кредита, руб.</t>
  </si>
  <si>
    <t xml:space="preserve">5.3. Достаточность (недостаточность) фактических месячных поступлений на спец. счет для погашения задолженности по кредиту, руб. </t>
  </si>
  <si>
    <t>5.4. Размер доп. взноса на КР на срок кредита, руб./кв. м в месяц</t>
  </si>
  <si>
    <t>3.2. Размер дополнительного взноса в принятый период его уплаты, руб./кв. м в месяц</t>
  </si>
  <si>
    <t xml:space="preserve">12. Дополнительные годовые поступления на спец. счет (проценты по депозиту, плата за аренду общедомового имущества и др.), руб. </t>
  </si>
  <si>
    <t>2.1.1. Размер месячного платежа на КР в течение 6 месяцев текущего года с учетом авансовых платежей, руб.:</t>
  </si>
  <si>
    <t>2.2.1. Размер месячного платежа на КР в течение текущего года с учетом авансовых платежей, руб.:</t>
  </si>
  <si>
    <t xml:space="preserve">Дефицит ФКР, руб. </t>
  </si>
  <si>
    <t xml:space="preserve"> </t>
  </si>
  <si>
    <t xml:space="preserve">2.1. Внесение авансом платежей на КР за 3 месяца следующего года  </t>
  </si>
  <si>
    <t xml:space="preserve">2.2. Внесение авансом платежей на КР за 6 месяцев следующий год  </t>
  </si>
  <si>
    <t>Текущие значения платежа на КР, руб./месяц</t>
  </si>
  <si>
    <t>Рассрочка, предоставляемая подрядчиком</t>
  </si>
  <si>
    <t>Полное покрытие дефицита ФКР</t>
  </si>
  <si>
    <t>Привлечение кредита (займа)</t>
  </si>
  <si>
    <t xml:space="preserve">Размер платежа на КР для полного покрытия дефицита ФКР, уплачиваемый в течение …. месяцев, руб./месяц </t>
  </si>
  <si>
    <t xml:space="preserve">Размер платежа на КР для выполнения условий подрядчика при предоставлении рассрочки, уплачиваемый в течение … месяцев, руб./месяц </t>
  </si>
  <si>
    <t xml:space="preserve">Размер платежа на КР для выполнения условий банка при предоставлении кредита, уплачиваемый в течение …. месяцев, руб./месяц </t>
  </si>
  <si>
    <t>Допвзнос, уплачиваемый в течение …. месяцев, руб./кв. м в месяц</t>
  </si>
  <si>
    <t>Суммарный взнос на КР, уплачиваемый в течение … месяцев, руб./кв. м в месяц</t>
  </si>
  <si>
    <t>Текущий размер взноса на КР (установленный решением субъекта РФ и допвзнос в соответствии с решением ОСС), руб./кв. м в месяц</t>
  </si>
  <si>
    <t xml:space="preserve"> Прогноз индекса потребительских цен</t>
  </si>
  <si>
    <t xml:space="preserve">2. Ежемесячные поступления на спец. счет с учетом уровня собираемости взносов и дополнительного взноса на КР (при наличии), руб. </t>
  </si>
  <si>
    <t xml:space="preserve">3. Годовые поступления на спецсчет с учетом уровня собираемости и дополнительного взноса (при наличии) и допополнительных годовых поступлений (при наличии), руб. </t>
  </si>
  <si>
    <t>14. Стоимость планируемой в ближайший период работы по КР (с учетом увеличения в сравнении с 2021 годом), руб.</t>
  </si>
  <si>
    <r>
      <t xml:space="preserve">13. Стоимость выполненных работ по КР в период до 2022 года включительно, руб. </t>
    </r>
    <r>
      <rPr>
        <i/>
        <u/>
        <sz val="11"/>
        <rFont val="Times New Roman"/>
        <family val="1"/>
        <charset val="204"/>
      </rPr>
      <t xml:space="preserve">(1-ая работа выполнена не ранее 2015 года)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</si>
</sst>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₽&quot;;[Red]\-#,##0.00\ &quot;₽&quot;"/>
    <numFmt numFmtId="43" formatCode="_-* #,##0.00\ _₽_-;\-* #,##0.00\ _₽_-;_-* &quot;-&quot;??\ _₽_-;_-@_-"/>
    <numFmt numFmtId="164" formatCode="0.0%"/>
    <numFmt numFmtId="165" formatCode="_-* #,##0\ _₽_-;\-* #,##0\ _₽_-;_-* &quot;-&quot;??\ _₽_-;_-@_-"/>
    <numFmt numFmtId="166" formatCode="0.0"/>
  </numFmts>
  <fonts count="26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8" tint="-0.249977111117893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0"/>
      <name val="Times New Roman"/>
      <family val="1"/>
      <charset val="204"/>
    </font>
    <font>
      <sz val="11"/>
      <color theme="8" tint="-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i/>
      <sz val="11"/>
      <color theme="8" tint="-0.249977111117893"/>
      <name val="Times New Roman"/>
      <family val="1"/>
      <charset val="204"/>
    </font>
    <font>
      <b/>
      <sz val="12"/>
      <color theme="1"/>
      <name val="Times New Roman"/>
      <family val="1"/>
    </font>
    <font>
      <i/>
      <u/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i/>
      <sz val="12"/>
      <name val="Calibri"/>
      <family val="2"/>
      <charset val="204"/>
    </font>
    <font>
      <i/>
      <sz val="12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Dashed">
        <color indexed="64"/>
      </left>
      <right/>
      <top/>
      <bottom style="medium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1" applyFont="1"/>
    <xf numFmtId="0" fontId="2" fillId="0" borderId="0" xfId="1" applyFont="1" applyBorder="1"/>
    <xf numFmtId="0" fontId="2" fillId="0" borderId="0" xfId="1" applyFont="1" applyAlignment="1">
      <alignment horizontal="center" vertical="center"/>
    </xf>
    <xf numFmtId="0" fontId="2" fillId="0" borderId="1" xfId="1" applyFont="1" applyBorder="1"/>
    <xf numFmtId="0" fontId="2" fillId="3" borderId="0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left" wrapText="1" indent="2"/>
    </xf>
    <xf numFmtId="3" fontId="2" fillId="3" borderId="0" xfId="1" applyNumberFormat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horizontal="center" vertical="center" wrapText="1"/>
    </xf>
    <xf numFmtId="8" fontId="2" fillId="3" borderId="0" xfId="1" applyNumberFormat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left" wrapText="1" indent="1"/>
    </xf>
    <xf numFmtId="164" fontId="2" fillId="3" borderId="0" xfId="2" applyNumberFormat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left" vertical="center" wrapText="1" indent="1"/>
    </xf>
    <xf numFmtId="0" fontId="4" fillId="0" borderId="0" xfId="1" applyFont="1" applyBorder="1"/>
    <xf numFmtId="0" fontId="4" fillId="3" borderId="0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left" wrapText="1" indent="1"/>
    </xf>
    <xf numFmtId="1" fontId="2" fillId="3" borderId="0" xfId="1" applyNumberFormat="1" applyFont="1" applyFill="1" applyBorder="1" applyAlignment="1">
      <alignment horizontal="center" vertical="center" wrapText="1"/>
    </xf>
    <xf numFmtId="165" fontId="2" fillId="3" borderId="0" xfId="1" applyNumberFormat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left" wrapText="1" indent="1"/>
    </xf>
    <xf numFmtId="0" fontId="2" fillId="3" borderId="4" xfId="1" applyFont="1" applyFill="1" applyBorder="1" applyAlignment="1">
      <alignment horizontal="left" wrapText="1" indent="1"/>
    </xf>
    <xf numFmtId="165" fontId="2" fillId="5" borderId="1" xfId="1" applyNumberFormat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left" wrapText="1" indent="3"/>
    </xf>
    <xf numFmtId="165" fontId="2" fillId="5" borderId="0" xfId="1" applyNumberFormat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left" wrapText="1" indent="3"/>
    </xf>
    <xf numFmtId="0" fontId="2" fillId="5" borderId="3" xfId="1" applyFont="1" applyFill="1" applyBorder="1" applyAlignment="1">
      <alignment horizontal="left" wrapText="1" indent="2"/>
    </xf>
    <xf numFmtId="0" fontId="5" fillId="5" borderId="4" xfId="1" applyFont="1" applyFill="1" applyBorder="1" applyAlignment="1">
      <alignment horizontal="left" wrapText="1" indent="1"/>
    </xf>
    <xf numFmtId="0" fontId="2" fillId="3" borderId="3" xfId="1" applyFont="1" applyFill="1" applyBorder="1" applyAlignment="1">
      <alignment horizontal="left" wrapText="1" indent="3"/>
    </xf>
    <xf numFmtId="165" fontId="2" fillId="5" borderId="0" xfId="3" applyNumberFormat="1" applyFont="1" applyFill="1" applyBorder="1" applyAlignment="1">
      <alignment horizontal="center" vertical="center" wrapText="1"/>
    </xf>
    <xf numFmtId="165" fontId="9" fillId="3" borderId="1" xfId="3" applyNumberFormat="1" applyFont="1" applyFill="1" applyBorder="1" applyAlignment="1">
      <alignment horizontal="center" vertical="center" wrapText="1"/>
    </xf>
    <xf numFmtId="165" fontId="2" fillId="3" borderId="0" xfId="3" applyNumberFormat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left" wrapText="1" indent="1"/>
    </xf>
    <xf numFmtId="3" fontId="2" fillId="3" borderId="0" xfId="3" applyNumberFormat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left" wrapText="1"/>
    </xf>
    <xf numFmtId="3" fontId="2" fillId="3" borderId="1" xfId="3" applyNumberFormat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left" wrapText="1" indent="1"/>
    </xf>
    <xf numFmtId="0" fontId="4" fillId="0" borderId="0" xfId="1" applyFont="1" applyBorder="1" applyAlignment="1">
      <alignment horizontal="center" vertical="center"/>
    </xf>
    <xf numFmtId="3" fontId="4" fillId="3" borderId="0" xfId="1" applyNumberFormat="1" applyFont="1" applyFill="1" applyBorder="1" applyAlignment="1">
      <alignment horizontal="center" vertical="center"/>
    </xf>
    <xf numFmtId="3" fontId="4" fillId="3" borderId="0" xfId="1" applyNumberFormat="1" applyFont="1" applyFill="1" applyBorder="1" applyAlignment="1">
      <alignment horizontal="center" vertical="center" wrapText="1"/>
    </xf>
    <xf numFmtId="14" fontId="2" fillId="3" borderId="3" xfId="1" applyNumberFormat="1" applyFont="1" applyFill="1" applyBorder="1" applyAlignment="1">
      <alignment horizontal="left" wrapText="1" indent="1"/>
    </xf>
    <xf numFmtId="3" fontId="7" fillId="3" borderId="6" xfId="1" applyNumberFormat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left" wrapText="1"/>
    </xf>
    <xf numFmtId="0" fontId="12" fillId="6" borderId="7" xfId="1" applyFont="1" applyFill="1" applyBorder="1" applyAlignment="1">
      <alignment horizontal="left" wrapText="1"/>
    </xf>
    <xf numFmtId="0" fontId="9" fillId="8" borderId="8" xfId="1" applyFont="1" applyFill="1" applyBorder="1" applyAlignment="1">
      <alignment horizontal="left" wrapText="1"/>
    </xf>
    <xf numFmtId="0" fontId="2" fillId="8" borderId="9" xfId="1" applyFont="1" applyFill="1" applyBorder="1" applyAlignment="1">
      <alignment horizontal="left" wrapText="1"/>
    </xf>
    <xf numFmtId="0" fontId="2" fillId="8" borderId="9" xfId="1" applyFont="1" applyFill="1" applyBorder="1" applyAlignment="1">
      <alignment horizontal="left" vertical="center" wrapText="1"/>
    </xf>
    <xf numFmtId="0" fontId="11" fillId="8" borderId="9" xfId="1" applyFont="1" applyFill="1" applyBorder="1" applyAlignment="1">
      <alignment horizontal="left" vertical="center" wrapText="1"/>
    </xf>
    <xf numFmtId="0" fontId="13" fillId="8" borderId="9" xfId="1" applyFont="1" applyFill="1" applyBorder="1" applyAlignment="1">
      <alignment horizontal="left" wrapText="1" indent="1"/>
    </xf>
    <xf numFmtId="0" fontId="13" fillId="8" borderId="9" xfId="1" applyFont="1" applyFill="1" applyBorder="1" applyAlignment="1">
      <alignment horizontal="left" wrapText="1"/>
    </xf>
    <xf numFmtId="0" fontId="2" fillId="0" borderId="10" xfId="1" applyFont="1" applyBorder="1"/>
    <xf numFmtId="0" fontId="12" fillId="10" borderId="11" xfId="1" applyFont="1" applyFill="1" applyBorder="1"/>
    <xf numFmtId="0" fontId="2" fillId="0" borderId="12" xfId="1" applyFont="1" applyBorder="1" applyAlignment="1">
      <alignment horizontal="center" vertical="center" wrapText="1"/>
    </xf>
    <xf numFmtId="0" fontId="2" fillId="5" borderId="2" xfId="1" applyFont="1" applyFill="1" applyBorder="1" applyAlignment="1">
      <alignment horizontal="left" wrapText="1" indent="2"/>
    </xf>
    <xf numFmtId="0" fontId="18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/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/>
    <xf numFmtId="0" fontId="22" fillId="0" borderId="0" xfId="0" applyFont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4" fontId="20" fillId="0" borderId="0" xfId="0" applyNumberFormat="1" applyFont="1" applyAlignment="1">
      <alignment horizontal="center" vertical="center"/>
    </xf>
    <xf numFmtId="4" fontId="25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horizontal="center" vertical="center" wrapText="1"/>
    </xf>
    <xf numFmtId="2" fontId="20" fillId="0" borderId="0" xfId="0" applyNumberFormat="1" applyFont="1"/>
    <xf numFmtId="0" fontId="20" fillId="0" borderId="0" xfId="0" applyFont="1" applyAlignment="1">
      <alignment horizontal="left"/>
    </xf>
    <xf numFmtId="0" fontId="1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4" fillId="3" borderId="6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3" fontId="2" fillId="3" borderId="6" xfId="1" applyNumberFormat="1" applyFont="1" applyFill="1" applyBorder="1" applyAlignment="1">
      <alignment horizontal="center" vertical="center" wrapText="1"/>
    </xf>
    <xf numFmtId="3" fontId="2" fillId="2" borderId="6" xfId="1" applyNumberFormat="1" applyFont="1" applyFill="1" applyBorder="1" applyAlignment="1">
      <alignment horizontal="center" vertical="center" wrapText="1"/>
    </xf>
    <xf numFmtId="2" fontId="2" fillId="3" borderId="6" xfId="1" applyNumberFormat="1" applyFont="1" applyFill="1" applyBorder="1" applyAlignment="1">
      <alignment horizontal="center" vertical="center"/>
    </xf>
    <xf numFmtId="2" fontId="2" fillId="2" borderId="6" xfId="1" applyNumberFormat="1" applyFont="1" applyFill="1" applyBorder="1" applyAlignment="1">
      <alignment horizontal="center" vertical="center"/>
    </xf>
    <xf numFmtId="2" fontId="2" fillId="2" borderId="6" xfId="1" applyNumberFormat="1" applyFont="1" applyFill="1" applyBorder="1" applyAlignment="1">
      <alignment horizontal="center" vertical="center" wrapText="1"/>
    </xf>
    <xf numFmtId="2" fontId="2" fillId="3" borderId="6" xfId="2" applyNumberFormat="1" applyFont="1" applyFill="1" applyBorder="1" applyAlignment="1">
      <alignment horizontal="center" vertical="center" wrapText="1"/>
    </xf>
    <xf numFmtId="2" fontId="2" fillId="2" borderId="6" xfId="2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1" fontId="2" fillId="3" borderId="6" xfId="1" applyNumberFormat="1" applyFont="1" applyFill="1" applyBorder="1" applyAlignment="1">
      <alignment horizontal="center" vertical="center"/>
    </xf>
    <xf numFmtId="0" fontId="2" fillId="13" borderId="6" xfId="1" applyFont="1" applyFill="1" applyBorder="1" applyAlignment="1">
      <alignment horizontal="center" vertical="center"/>
    </xf>
    <xf numFmtId="0" fontId="2" fillId="12" borderId="6" xfId="1" applyFont="1" applyFill="1" applyBorder="1" applyAlignment="1">
      <alignment horizontal="center" vertical="center"/>
    </xf>
    <xf numFmtId="0" fontId="4" fillId="13" borderId="6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3" fillId="13" borderId="6" xfId="1" applyFont="1" applyFill="1" applyBorder="1" applyAlignment="1">
      <alignment horizontal="center" vertical="center"/>
    </xf>
    <xf numFmtId="2" fontId="4" fillId="13" borderId="6" xfId="1" applyNumberFormat="1" applyFont="1" applyFill="1" applyBorder="1" applyAlignment="1">
      <alignment horizontal="center" vertical="center" wrapText="1"/>
    </xf>
    <xf numFmtId="2" fontId="6" fillId="12" borderId="6" xfId="1" applyNumberFormat="1" applyFont="1" applyFill="1" applyBorder="1" applyAlignment="1">
      <alignment horizontal="center" vertical="center" wrapText="1"/>
    </xf>
    <xf numFmtId="2" fontId="2" fillId="11" borderId="6" xfId="1" applyNumberFormat="1" applyFont="1" applyFill="1" applyBorder="1" applyAlignment="1">
      <alignment horizontal="center" vertical="center" wrapText="1"/>
    </xf>
    <xf numFmtId="9" fontId="2" fillId="13" borderId="6" xfId="2" applyFont="1" applyFill="1" applyBorder="1" applyAlignment="1">
      <alignment horizontal="center" vertical="center"/>
    </xf>
    <xf numFmtId="9" fontId="2" fillId="12" borderId="6" xfId="2" applyFont="1" applyFill="1" applyBorder="1" applyAlignment="1">
      <alignment horizontal="center" vertical="center"/>
    </xf>
    <xf numFmtId="9" fontId="2" fillId="11" borderId="6" xfId="2" applyFont="1" applyFill="1" applyBorder="1" applyAlignment="1">
      <alignment horizontal="center" vertical="center"/>
    </xf>
    <xf numFmtId="3" fontId="2" fillId="13" borderId="6" xfId="3" applyNumberFormat="1" applyFont="1" applyFill="1" applyBorder="1" applyAlignment="1">
      <alignment horizontal="center" vertical="center"/>
    </xf>
    <xf numFmtId="3" fontId="2" fillId="12" borderId="6" xfId="3" applyNumberFormat="1" applyFont="1" applyFill="1" applyBorder="1" applyAlignment="1">
      <alignment horizontal="center" vertical="center"/>
    </xf>
    <xf numFmtId="3" fontId="2" fillId="11" borderId="6" xfId="3" applyNumberFormat="1" applyFont="1" applyFill="1" applyBorder="1" applyAlignment="1">
      <alignment horizontal="center" vertical="center"/>
    </xf>
    <xf numFmtId="3" fontId="4" fillId="13" borderId="6" xfId="3" applyNumberFormat="1" applyFont="1" applyFill="1" applyBorder="1" applyAlignment="1">
      <alignment horizontal="center" vertical="center"/>
    </xf>
    <xf numFmtId="9" fontId="2" fillId="12" borderId="6" xfId="4" applyFont="1" applyFill="1" applyBorder="1" applyAlignment="1">
      <alignment horizontal="center" vertical="center"/>
    </xf>
    <xf numFmtId="9" fontId="4" fillId="11" borderId="6" xfId="4" applyFont="1" applyFill="1" applyBorder="1" applyAlignment="1">
      <alignment horizontal="center" vertical="center"/>
    </xf>
    <xf numFmtId="3" fontId="4" fillId="11" borderId="6" xfId="4" applyNumberFormat="1" applyFont="1" applyFill="1" applyBorder="1" applyAlignment="1">
      <alignment horizontal="center" vertical="center"/>
    </xf>
    <xf numFmtId="0" fontId="4" fillId="11" borderId="6" xfId="3" applyNumberFormat="1" applyFont="1" applyFill="1" applyBorder="1" applyAlignment="1">
      <alignment horizontal="center" vertical="center"/>
    </xf>
    <xf numFmtId="0" fontId="4" fillId="13" borderId="6" xfId="3" applyNumberFormat="1" applyFont="1" applyFill="1" applyBorder="1" applyAlignment="1">
      <alignment horizontal="center" vertical="center"/>
    </xf>
    <xf numFmtId="3" fontId="11" fillId="13" borderId="6" xfId="3" applyNumberFormat="1" applyFont="1" applyFill="1" applyBorder="1" applyAlignment="1">
      <alignment horizontal="center" vertical="center"/>
    </xf>
    <xf numFmtId="1" fontId="2" fillId="11" borderId="6" xfId="4" applyNumberFormat="1" applyFont="1" applyFill="1" applyBorder="1" applyAlignment="1">
      <alignment horizontal="center" vertical="center"/>
    </xf>
    <xf numFmtId="9" fontId="2" fillId="13" borderId="6" xfId="2" applyFont="1" applyFill="1" applyBorder="1" applyAlignment="1">
      <alignment horizontal="center" vertical="center" wrapText="1"/>
    </xf>
    <xf numFmtId="2" fontId="15" fillId="13" borderId="6" xfId="1" applyNumberFormat="1" applyFont="1" applyFill="1" applyBorder="1" applyAlignment="1">
      <alignment horizontal="center" vertical="center"/>
    </xf>
    <xf numFmtId="2" fontId="15" fillId="12" borderId="6" xfId="1" applyNumberFormat="1" applyFont="1" applyFill="1" applyBorder="1" applyAlignment="1">
      <alignment horizontal="center" vertical="center"/>
    </xf>
    <xf numFmtId="2" fontId="15" fillId="11" borderId="6" xfId="1" applyNumberFormat="1" applyFont="1" applyFill="1" applyBorder="1" applyAlignment="1">
      <alignment horizontal="center" vertical="center"/>
    </xf>
    <xf numFmtId="0" fontId="2" fillId="8" borderId="6" xfId="1" applyFont="1" applyFill="1" applyBorder="1" applyAlignment="1">
      <alignment horizontal="center" vertical="center"/>
    </xf>
    <xf numFmtId="165" fontId="2" fillId="9" borderId="6" xfId="3" applyNumberFormat="1" applyFont="1" applyFill="1" applyBorder="1" applyAlignment="1">
      <alignment horizontal="center" vertical="center"/>
    </xf>
    <xf numFmtId="165" fontId="2" fillId="7" borderId="6" xfId="3" applyNumberFormat="1" applyFont="1" applyFill="1" applyBorder="1" applyAlignment="1">
      <alignment horizontal="center" vertical="center"/>
    </xf>
    <xf numFmtId="165" fontId="2" fillId="8" borderId="6" xfId="1" applyNumberFormat="1" applyFont="1" applyFill="1" applyBorder="1" applyAlignment="1">
      <alignment horizontal="center" vertical="center"/>
    </xf>
    <xf numFmtId="165" fontId="14" fillId="7" borderId="6" xfId="1" applyNumberFormat="1" applyFont="1" applyFill="1" applyBorder="1" applyAlignment="1">
      <alignment horizontal="center" vertical="center"/>
    </xf>
    <xf numFmtId="0" fontId="8" fillId="7" borderId="6" xfId="1" applyFont="1" applyFill="1" applyBorder="1" applyAlignment="1">
      <alignment horizontal="center" vertical="center" wrapText="1"/>
    </xf>
    <xf numFmtId="3" fontId="3" fillId="8" borderId="6" xfId="1" applyNumberFormat="1" applyFont="1" applyFill="1" applyBorder="1" applyAlignment="1">
      <alignment horizontal="center" vertical="center"/>
    </xf>
    <xf numFmtId="3" fontId="3" fillId="7" borderId="6" xfId="1" applyNumberFormat="1" applyFont="1" applyFill="1" applyBorder="1" applyAlignment="1">
      <alignment horizontal="center" vertical="center"/>
    </xf>
    <xf numFmtId="3" fontId="2" fillId="8" borderId="6" xfId="1" applyNumberFormat="1" applyFont="1" applyFill="1" applyBorder="1" applyAlignment="1">
      <alignment horizontal="center" vertical="center"/>
    </xf>
    <xf numFmtId="3" fontId="2" fillId="7" borderId="6" xfId="1" applyNumberFormat="1" applyFont="1" applyFill="1" applyBorder="1" applyAlignment="1">
      <alignment horizontal="center" vertical="center"/>
    </xf>
    <xf numFmtId="3" fontId="7" fillId="8" borderId="6" xfId="1" applyNumberFormat="1" applyFont="1" applyFill="1" applyBorder="1" applyAlignment="1">
      <alignment horizontal="center" vertical="center"/>
    </xf>
    <xf numFmtId="3" fontId="7" fillId="7" borderId="6" xfId="1" applyNumberFormat="1" applyFont="1" applyFill="1" applyBorder="1" applyAlignment="1">
      <alignment horizontal="center" vertical="center"/>
    </xf>
    <xf numFmtId="3" fontId="2" fillId="8" borderId="6" xfId="3" applyNumberFormat="1" applyFont="1" applyFill="1" applyBorder="1" applyAlignment="1">
      <alignment horizontal="center" vertical="center" wrapText="1"/>
    </xf>
    <xf numFmtId="3" fontId="7" fillId="8" borderId="6" xfId="1" applyNumberFormat="1" applyFont="1" applyFill="1" applyBorder="1" applyAlignment="1" applyProtection="1">
      <alignment horizontal="center" vertical="center"/>
      <protection hidden="1"/>
    </xf>
    <xf numFmtId="3" fontId="7" fillId="7" borderId="6" xfId="1" applyNumberFormat="1" applyFont="1" applyFill="1" applyBorder="1" applyAlignment="1" applyProtection="1">
      <alignment horizontal="center" vertical="center"/>
      <protection hidden="1"/>
    </xf>
    <xf numFmtId="3" fontId="4" fillId="3" borderId="6" xfId="1" applyNumberFormat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3" fontId="7" fillId="2" borderId="6" xfId="1" applyNumberFormat="1" applyFont="1" applyFill="1" applyBorder="1" applyAlignment="1">
      <alignment horizontal="center" vertical="center"/>
    </xf>
    <xf numFmtId="3" fontId="2" fillId="3" borderId="6" xfId="1" applyNumberFormat="1" applyFont="1" applyFill="1" applyBorder="1" applyAlignment="1">
      <alignment horizontal="center" vertical="center"/>
    </xf>
    <xf numFmtId="3" fontId="2" fillId="2" borderId="6" xfId="1" applyNumberFormat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1" fontId="2" fillId="2" borderId="6" xfId="1" applyNumberFormat="1" applyFont="1" applyFill="1" applyBorder="1" applyAlignment="1">
      <alignment horizontal="center" vertical="center"/>
    </xf>
    <xf numFmtId="3" fontId="3" fillId="3" borderId="6" xfId="1" applyNumberFormat="1" applyFont="1" applyFill="1" applyBorder="1" applyAlignment="1">
      <alignment horizontal="center" vertical="center"/>
    </xf>
    <xf numFmtId="3" fontId="3" fillId="2" borderId="6" xfId="1" applyNumberFormat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166" fontId="2" fillId="3" borderId="6" xfId="1" applyNumberFormat="1" applyFont="1" applyFill="1" applyBorder="1" applyAlignment="1">
      <alignment horizontal="center" vertical="center" wrapText="1"/>
    </xf>
    <xf numFmtId="166" fontId="2" fillId="2" borderId="6" xfId="1" applyNumberFormat="1" applyFont="1" applyFill="1" applyBorder="1" applyAlignment="1">
      <alignment horizontal="center" vertical="center" wrapText="1"/>
    </xf>
    <xf numFmtId="165" fontId="2" fillId="2" borderId="6" xfId="1" applyNumberFormat="1" applyFont="1" applyFill="1" applyBorder="1" applyAlignment="1">
      <alignment horizontal="center" vertical="center" wrapText="1"/>
    </xf>
    <xf numFmtId="3" fontId="3" fillId="3" borderId="6" xfId="1" applyNumberFormat="1" applyFont="1" applyFill="1" applyBorder="1" applyAlignment="1">
      <alignment horizontal="center" vertical="center" wrapText="1"/>
    </xf>
    <xf numFmtId="3" fontId="3" fillId="2" borderId="6" xfId="1" applyNumberFormat="1" applyFont="1" applyFill="1" applyBorder="1" applyAlignment="1">
      <alignment horizontal="center" vertical="center" wrapText="1"/>
    </xf>
    <xf numFmtId="3" fontId="7" fillId="3" borderId="6" xfId="1" applyNumberFormat="1" applyFont="1" applyFill="1" applyBorder="1" applyAlignment="1">
      <alignment horizontal="center" vertical="center" wrapText="1"/>
    </xf>
    <xf numFmtId="3" fontId="7" fillId="2" borderId="6" xfId="1" applyNumberFormat="1" applyFont="1" applyFill="1" applyBorder="1" applyAlignment="1">
      <alignment horizontal="center" vertical="center" wrapText="1"/>
    </xf>
    <xf numFmtId="164" fontId="6" fillId="3" borderId="6" xfId="2" applyNumberFormat="1" applyFont="1" applyFill="1" applyBorder="1" applyAlignment="1">
      <alignment horizontal="center" vertical="center" wrapText="1"/>
    </xf>
    <xf numFmtId="164" fontId="6" fillId="2" borderId="6" xfId="2" applyNumberFormat="1" applyFont="1" applyFill="1" applyBorder="1" applyAlignment="1">
      <alignment horizontal="center" vertical="center" wrapText="1"/>
    </xf>
    <xf numFmtId="164" fontId="6" fillId="2" borderId="6" xfId="1" applyNumberFormat="1" applyFont="1" applyFill="1" applyBorder="1" applyAlignment="1">
      <alignment horizontal="center" vertical="center" wrapText="1"/>
    </xf>
    <xf numFmtId="0" fontId="12" fillId="14" borderId="13" xfId="1" applyFont="1" applyFill="1" applyBorder="1"/>
    <xf numFmtId="0" fontId="2" fillId="13" borderId="9" xfId="1" applyFont="1" applyFill="1" applyBorder="1" applyAlignment="1">
      <alignment horizontal="left" vertical="center" wrapText="1"/>
    </xf>
    <xf numFmtId="0" fontId="3" fillId="13" borderId="9" xfId="1" applyFont="1" applyFill="1" applyBorder="1" applyAlignment="1">
      <alignment horizontal="left" vertical="center" wrapText="1"/>
    </xf>
    <xf numFmtId="0" fontId="2" fillId="13" borderId="9" xfId="1" applyFont="1" applyFill="1" applyBorder="1" applyAlignment="1">
      <alignment horizontal="left" wrapText="1"/>
    </xf>
    <xf numFmtId="0" fontId="11" fillId="13" borderId="9" xfId="1" applyFont="1" applyFill="1" applyBorder="1" applyAlignment="1">
      <alignment horizontal="left" vertical="center" wrapText="1"/>
    </xf>
    <xf numFmtId="0" fontId="2" fillId="13" borderId="8" xfId="1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Процентный 2" xfId="2"/>
    <cellStyle name="Процентный 3" xfId="4"/>
    <cellStyle name="Финансовый 2" xfId="3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 i="0"/>
              <a:t>Размер</a:t>
            </a:r>
            <a:r>
              <a:rPr lang="ru-RU" b="1" i="0" baseline="0"/>
              <a:t> взноса на КР в зависимости от способа восполнения дефицита ФКР</a:t>
            </a:r>
            <a:endParaRPr lang="ru-RU" b="1" i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'Размер взноса '!$B$1</c:f>
              <c:strCache>
                <c:ptCount val="1"/>
                <c:pt idx="0">
                  <c:v>Текущий размер взноса на КР (установленный решением субъекта РФ и допвзнос в соответствии с решением ОСС), руб./кв. м в месяц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'Размер взноса '!$A$2:$A$4</c:f>
              <c:strCache>
                <c:ptCount val="3"/>
                <c:pt idx="0">
                  <c:v>Полное покрытие дефицита ФКР</c:v>
                </c:pt>
                <c:pt idx="1">
                  <c:v>Рассрочка, предоставляемая подрядчиком</c:v>
                </c:pt>
                <c:pt idx="2">
                  <c:v>Привлечение кредита (займа)</c:v>
                </c:pt>
              </c:strCache>
            </c:strRef>
          </c:cat>
          <c:val>
            <c:numRef>
              <c:f>'Размер взноса '!$B$2:$B$4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1-F94F-9186-A07CC0ED87BD}"/>
            </c:ext>
          </c:extLst>
        </c:ser>
        <c:ser>
          <c:idx val="1"/>
          <c:order val="1"/>
          <c:tx>
            <c:strRef>
              <c:f>'Размер взноса '!$C$1</c:f>
              <c:strCache>
                <c:ptCount val="1"/>
                <c:pt idx="0">
                  <c:v>Допвзнос, уплачиваемый в течение …. месяцев, руб./кв. м в месяц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'Размер взноса '!$A$2:$A$4</c:f>
              <c:strCache>
                <c:ptCount val="3"/>
                <c:pt idx="0">
                  <c:v>Полное покрытие дефицита ФКР</c:v>
                </c:pt>
                <c:pt idx="1">
                  <c:v>Рассрочка, предоставляемая подрядчиком</c:v>
                </c:pt>
                <c:pt idx="2">
                  <c:v>Привлечение кредита (займа)</c:v>
                </c:pt>
              </c:strCache>
            </c:strRef>
          </c:cat>
          <c:val>
            <c:numRef>
              <c:f>'Размер взноса '!$C$2:$C$4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E1-F94F-9186-A07CC0ED87BD}"/>
            </c:ext>
          </c:extLst>
        </c:ser>
        <c:ser>
          <c:idx val="2"/>
          <c:order val="2"/>
          <c:tx>
            <c:strRef>
              <c:f>'Размер взноса '!$D$1</c:f>
              <c:strCache>
                <c:ptCount val="1"/>
                <c:pt idx="0">
                  <c:v>Суммарный взнос на КР, уплачиваемый в течение … месяцев, руб./кв. м в месяц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'Размер взноса '!$A$2:$A$4</c:f>
              <c:strCache>
                <c:ptCount val="3"/>
                <c:pt idx="0">
                  <c:v>Полное покрытие дефицита ФКР</c:v>
                </c:pt>
                <c:pt idx="1">
                  <c:v>Рассрочка, предоставляемая подрядчиком</c:v>
                </c:pt>
                <c:pt idx="2">
                  <c:v>Привлечение кредита (займа)</c:v>
                </c:pt>
              </c:strCache>
            </c:strRef>
          </c:cat>
          <c:val>
            <c:numRef>
              <c:f>'Размер взноса '!$D$2:$D$4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E1-F94F-9186-A07CC0ED8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45084943"/>
        <c:axId val="2141414623"/>
      </c:barChart>
      <c:catAx>
        <c:axId val="2145084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41414623"/>
        <c:crosses val="autoZero"/>
        <c:auto val="1"/>
        <c:lblAlgn val="ctr"/>
        <c:lblOffset val="100"/>
        <c:noMultiLvlLbl val="0"/>
      </c:catAx>
      <c:valAx>
        <c:axId val="2141414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45084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 i="0"/>
              <a:t>Размер ежемесячного</a:t>
            </a:r>
            <a:r>
              <a:rPr lang="ru-RU" b="1" i="0" baseline="0"/>
              <a:t> платежа на КР за квартиру в зависимости от способа восполнения дефицита ФКР</a:t>
            </a:r>
            <a:endParaRPr lang="ru-RU" b="1" i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'Размер платежа'!$A$2</c:f>
              <c:strCache>
                <c:ptCount val="1"/>
                <c:pt idx="0">
                  <c:v>за 1-комнатную квартиру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'Размер платежа'!$B$1:$E$1</c:f>
              <c:strCache>
                <c:ptCount val="4"/>
                <c:pt idx="0">
                  <c:v>Текущие значения платежа на КР, руб./месяц</c:v>
                </c:pt>
                <c:pt idx="1">
                  <c:v>Размер платежа на КР для полного покрытия дефицита ФКР, уплачиваемый в течение …. месяцев, руб./месяц </c:v>
                </c:pt>
                <c:pt idx="2">
                  <c:v>Размер платежа на КР для выполнения условий подрядчика при предоставлении рассрочки, уплачиваемый в течение … месяцев, руб./месяц </c:v>
                </c:pt>
                <c:pt idx="3">
                  <c:v>Размер платежа на КР для выполнения условий банка при предоставлении кредита, уплачиваемый в течение …. месяцев, руб./месяц </c:v>
                </c:pt>
              </c:strCache>
            </c:strRef>
          </c:cat>
          <c:val>
            <c:numRef>
              <c:f>'Размер платежа'!$B$2:$E$2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F-41E5-A7DD-260F4755D0D0}"/>
            </c:ext>
          </c:extLst>
        </c:ser>
        <c:ser>
          <c:idx val="1"/>
          <c:order val="1"/>
          <c:tx>
            <c:strRef>
              <c:f>'Размер платежа'!$A$3</c:f>
              <c:strCache>
                <c:ptCount val="1"/>
                <c:pt idx="0">
                  <c:v>за 2-комнатную квартиру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'Размер платежа'!$B$1:$E$1</c:f>
              <c:strCache>
                <c:ptCount val="4"/>
                <c:pt idx="0">
                  <c:v>Текущие значения платежа на КР, руб./месяц</c:v>
                </c:pt>
                <c:pt idx="1">
                  <c:v>Размер платежа на КР для полного покрытия дефицита ФКР, уплачиваемый в течение …. месяцев, руб./месяц </c:v>
                </c:pt>
                <c:pt idx="2">
                  <c:v>Размер платежа на КР для выполнения условий подрядчика при предоставлении рассрочки, уплачиваемый в течение … месяцев, руб./месяц </c:v>
                </c:pt>
                <c:pt idx="3">
                  <c:v>Размер платежа на КР для выполнения условий банка при предоставлении кредита, уплачиваемый в течение …. месяцев, руб./месяц </c:v>
                </c:pt>
              </c:strCache>
            </c:strRef>
          </c:cat>
          <c:val>
            <c:numRef>
              <c:f>'Размер платежа'!$B$3:$E$3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DF-41E5-A7DD-260F4755D0D0}"/>
            </c:ext>
          </c:extLst>
        </c:ser>
        <c:ser>
          <c:idx val="2"/>
          <c:order val="2"/>
          <c:tx>
            <c:strRef>
              <c:f>'Размер платежа'!$A$4</c:f>
              <c:strCache>
                <c:ptCount val="1"/>
                <c:pt idx="0">
                  <c:v>за 3-комнатную квартиру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'Размер платежа'!$B$1:$E$1</c:f>
              <c:strCache>
                <c:ptCount val="4"/>
                <c:pt idx="0">
                  <c:v>Текущие значения платежа на КР, руб./месяц</c:v>
                </c:pt>
                <c:pt idx="1">
                  <c:v>Размер платежа на КР для полного покрытия дефицита ФКР, уплачиваемый в течение …. месяцев, руб./месяц </c:v>
                </c:pt>
                <c:pt idx="2">
                  <c:v>Размер платежа на КР для выполнения условий подрядчика при предоставлении рассрочки, уплачиваемый в течение … месяцев, руб./месяц </c:v>
                </c:pt>
                <c:pt idx="3">
                  <c:v>Размер платежа на КР для выполнения условий банка при предоставлении кредита, уплачиваемый в течение …. месяцев, руб./месяц </c:v>
                </c:pt>
              </c:strCache>
            </c:strRef>
          </c:cat>
          <c:val>
            <c:numRef>
              <c:f>'Размер платежа'!$B$4:$E$4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DF-41E5-A7DD-260F4755D0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343888"/>
        <c:axId val="134346840"/>
      </c:barChart>
      <c:catAx>
        <c:axId val="13434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346840"/>
        <c:crosses val="autoZero"/>
        <c:auto val="1"/>
        <c:lblAlgn val="ctr"/>
        <c:lblOffset val="100"/>
        <c:noMultiLvlLbl val="0"/>
      </c:catAx>
      <c:valAx>
        <c:axId val="134346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34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 i="0"/>
              <a:t>Размер ежемесячного</a:t>
            </a:r>
            <a:r>
              <a:rPr lang="ru-RU" b="1" i="0" baseline="0"/>
              <a:t> платежа на КР за квартиру в зависимости от способа восполнения дефицита ФКР</a:t>
            </a:r>
            <a:endParaRPr lang="ru-RU" b="1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'Размер платежа'!$B$1</c:f>
              <c:strCache>
                <c:ptCount val="1"/>
                <c:pt idx="0">
                  <c:v>Текущие значения платежа на КР, руб./месяц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'Размер платежа'!$A$2:$A$4</c:f>
              <c:strCache>
                <c:ptCount val="3"/>
                <c:pt idx="0">
                  <c:v>за 1-комнатную квартиру </c:v>
                </c:pt>
                <c:pt idx="1">
                  <c:v>за 2-комнатную квартиру </c:v>
                </c:pt>
                <c:pt idx="2">
                  <c:v>за 3-комнатную квартиру </c:v>
                </c:pt>
              </c:strCache>
            </c:strRef>
          </c:cat>
          <c:val>
            <c:numRef>
              <c:f>'Размер платежа'!$B$2:$B$4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68-4EF8-AD89-A877050722D3}"/>
            </c:ext>
          </c:extLst>
        </c:ser>
        <c:ser>
          <c:idx val="1"/>
          <c:order val="1"/>
          <c:tx>
            <c:strRef>
              <c:f>'Размер платежа'!$C$1</c:f>
              <c:strCache>
                <c:ptCount val="1"/>
                <c:pt idx="0">
                  <c:v>Размер платежа на КР для полного покрытия дефицита ФКР, уплачиваемый в течение …. месяцев, руб./месяц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'Размер платежа'!$A$2:$A$4</c:f>
              <c:strCache>
                <c:ptCount val="3"/>
                <c:pt idx="0">
                  <c:v>за 1-комнатную квартиру </c:v>
                </c:pt>
                <c:pt idx="1">
                  <c:v>за 2-комнатную квартиру </c:v>
                </c:pt>
                <c:pt idx="2">
                  <c:v>за 3-комнатную квартиру </c:v>
                </c:pt>
              </c:strCache>
            </c:strRef>
          </c:cat>
          <c:val>
            <c:numRef>
              <c:f>'Размер платежа'!$C$2:$C$4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68-4EF8-AD89-A877050722D3}"/>
            </c:ext>
          </c:extLst>
        </c:ser>
        <c:ser>
          <c:idx val="2"/>
          <c:order val="2"/>
          <c:tx>
            <c:strRef>
              <c:f>'Размер платежа'!$D$1</c:f>
              <c:strCache>
                <c:ptCount val="1"/>
                <c:pt idx="0">
                  <c:v>Размер платежа на КР для выполнения условий подрядчика при предоставлении рассрочки, уплачиваемый в течение … месяцев, руб./месяц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'Размер платежа'!$A$2:$A$4</c:f>
              <c:strCache>
                <c:ptCount val="3"/>
                <c:pt idx="0">
                  <c:v>за 1-комнатную квартиру </c:v>
                </c:pt>
                <c:pt idx="1">
                  <c:v>за 2-комнатную квартиру </c:v>
                </c:pt>
                <c:pt idx="2">
                  <c:v>за 3-комнатную квартиру </c:v>
                </c:pt>
              </c:strCache>
            </c:strRef>
          </c:cat>
          <c:val>
            <c:numRef>
              <c:f>'Размер платежа'!$D$2:$D$4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68-4EF8-AD89-A877050722D3}"/>
            </c:ext>
          </c:extLst>
        </c:ser>
        <c:ser>
          <c:idx val="3"/>
          <c:order val="3"/>
          <c:tx>
            <c:strRef>
              <c:f>'Размер платежа'!$E$1</c:f>
              <c:strCache>
                <c:ptCount val="1"/>
                <c:pt idx="0">
                  <c:v>Размер платежа на КР для выполнения условий банка при предоставлении кредита, уплачиваемый в течение …. месяцев, руб./месяц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'Размер платежа'!$A$2:$A$4</c:f>
              <c:strCache>
                <c:ptCount val="3"/>
                <c:pt idx="0">
                  <c:v>за 1-комнатную квартиру </c:v>
                </c:pt>
                <c:pt idx="1">
                  <c:v>за 2-комнатную квартиру </c:v>
                </c:pt>
                <c:pt idx="2">
                  <c:v>за 3-комнатную квартиру </c:v>
                </c:pt>
              </c:strCache>
            </c:strRef>
          </c:cat>
          <c:val>
            <c:numRef>
              <c:f>'Размер платежа'!$E$2:$E$4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68-4EF8-AD89-A877050722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343888"/>
        <c:axId val="134346840"/>
      </c:barChart>
      <c:catAx>
        <c:axId val="13434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346840"/>
        <c:crosses val="autoZero"/>
        <c:auto val="1"/>
        <c:lblAlgn val="ctr"/>
        <c:lblOffset val="100"/>
        <c:noMultiLvlLbl val="0"/>
      </c:catAx>
      <c:valAx>
        <c:axId val="134346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95000"/>
                </a:sys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34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486833</xdr:colOff>
      <xdr:row>5</xdr:row>
      <xdr:rowOff>63500</xdr:rowOff>
    </xdr:from>
    <xdr:to>
      <xdr:col>10</xdr:col>
      <xdr:colOff>254000</xdr:colOff>
      <xdr:row>30</xdr:row>
      <xdr:rowOff>10584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5E4D08B-E81E-4D40-A920-B0C80E3270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990599</xdr:colOff>
      <xdr:row>6</xdr:row>
      <xdr:rowOff>85725</xdr:rowOff>
    </xdr:from>
    <xdr:to>
      <xdr:col>9</xdr:col>
      <xdr:colOff>542925</xdr:colOff>
      <xdr:row>30</xdr:row>
      <xdr:rowOff>28574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933450</xdr:colOff>
      <xdr:row>31</xdr:row>
      <xdr:rowOff>123825</xdr:rowOff>
    </xdr:from>
    <xdr:to>
      <xdr:col>9</xdr:col>
      <xdr:colOff>485776</xdr:colOff>
      <xdr:row>55</xdr:row>
      <xdr:rowOff>66674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Стандартная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8"/>
  <sheetViews>
    <sheetView tabSelected="1" zoomScale="110" zoomScaleNormal="11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F15" sqref="F15"/>
    </sheetView>
  </sheetViews>
  <sheetFormatPr defaultColWidth="11.375" defaultRowHeight="15" x14ac:dyDescent="0.25"/>
  <cols>
    <col min="1" max="1" width="49.375" style="1" customWidth="1"/>
    <col min="2" max="4" width="10.125" style="3" customWidth="1"/>
    <col min="5" max="7" width="11.625" style="3" customWidth="1"/>
    <col min="8" max="8" width="13.625" style="3" customWidth="1"/>
    <col min="9" max="10" width="12.5" style="3" bestFit="1" customWidth="1"/>
    <col min="11" max="11" width="12" style="3" customWidth="1"/>
    <col min="12" max="12" width="11.625" style="3" bestFit="1" customWidth="1"/>
    <col min="13" max="20" width="11.375" style="2"/>
    <col min="21" max="16384" width="11.375" style="1"/>
  </cols>
  <sheetData>
    <row r="2" spans="1:20" x14ac:dyDescent="0.25">
      <c r="A2" s="69" t="s">
        <v>25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20" ht="30.75" thickBot="1" x14ac:dyDescent="0.3">
      <c r="A3" s="52"/>
      <c r="B3" s="50">
        <v>2015</v>
      </c>
      <c r="C3" s="50">
        <v>2016</v>
      </c>
      <c r="D3" s="50">
        <v>2017</v>
      </c>
      <c r="E3" s="50">
        <v>2018</v>
      </c>
      <c r="F3" s="50">
        <v>2019</v>
      </c>
      <c r="G3" s="50">
        <v>2020</v>
      </c>
      <c r="H3" s="50">
        <v>2021</v>
      </c>
      <c r="I3" s="50">
        <v>2022</v>
      </c>
      <c r="J3" s="50" t="s">
        <v>21</v>
      </c>
      <c r="K3" s="50" t="s">
        <v>20</v>
      </c>
      <c r="L3" s="50" t="s">
        <v>19</v>
      </c>
    </row>
    <row r="4" spans="1:20" s="48" customFormat="1" ht="15.75" thickBot="1" x14ac:dyDescent="0.3">
      <c r="A4" s="146" t="s">
        <v>18</v>
      </c>
      <c r="B4" s="83"/>
      <c r="C4" s="83"/>
      <c r="D4" s="83"/>
      <c r="E4" s="83"/>
      <c r="F4" s="83"/>
      <c r="G4" s="83"/>
      <c r="H4" s="83"/>
      <c r="I4" s="84"/>
      <c r="J4" s="83"/>
      <c r="K4" s="83"/>
      <c r="L4" s="83"/>
      <c r="M4" s="2"/>
      <c r="N4" s="2"/>
      <c r="O4" s="2"/>
      <c r="P4" s="2"/>
      <c r="Q4" s="2"/>
      <c r="R4" s="2"/>
      <c r="S4" s="2"/>
      <c r="T4" s="2"/>
    </row>
    <row r="5" spans="1:20" s="2" customFormat="1" ht="30.75" thickTop="1" x14ac:dyDescent="0.25">
      <c r="A5" s="147" t="s">
        <v>17</v>
      </c>
      <c r="B5" s="85">
        <v>0</v>
      </c>
      <c r="C5" s="83">
        <f t="shared" ref="C5:L5" si="0">B5</f>
        <v>0</v>
      </c>
      <c r="D5" s="83">
        <f t="shared" si="0"/>
        <v>0</v>
      </c>
      <c r="E5" s="83">
        <f t="shared" si="0"/>
        <v>0</v>
      </c>
      <c r="F5" s="83">
        <f t="shared" si="0"/>
        <v>0</v>
      </c>
      <c r="G5" s="83">
        <f t="shared" si="0"/>
        <v>0</v>
      </c>
      <c r="H5" s="83">
        <f t="shared" si="0"/>
        <v>0</v>
      </c>
      <c r="I5" s="83">
        <f t="shared" si="0"/>
        <v>0</v>
      </c>
      <c r="J5" s="83">
        <f t="shared" si="0"/>
        <v>0</v>
      </c>
      <c r="K5" s="83">
        <f t="shared" si="0"/>
        <v>0</v>
      </c>
      <c r="L5" s="83">
        <f t="shared" si="0"/>
        <v>0</v>
      </c>
    </row>
    <row r="6" spans="1:20" s="2" customFormat="1" x14ac:dyDescent="0.25">
      <c r="A6" s="148" t="s">
        <v>16</v>
      </c>
      <c r="B6" s="86">
        <v>0</v>
      </c>
      <c r="C6" s="87">
        <f t="shared" ref="C6:L6" si="1">B6</f>
        <v>0</v>
      </c>
      <c r="D6" s="87">
        <f t="shared" si="1"/>
        <v>0</v>
      </c>
      <c r="E6" s="87">
        <f t="shared" si="1"/>
        <v>0</v>
      </c>
      <c r="F6" s="87">
        <f t="shared" si="1"/>
        <v>0</v>
      </c>
      <c r="G6" s="87">
        <f t="shared" si="1"/>
        <v>0</v>
      </c>
      <c r="H6" s="87">
        <f t="shared" si="1"/>
        <v>0</v>
      </c>
      <c r="I6" s="87">
        <f t="shared" si="1"/>
        <v>0</v>
      </c>
      <c r="J6" s="87">
        <f t="shared" si="1"/>
        <v>0</v>
      </c>
      <c r="K6" s="87">
        <f t="shared" si="1"/>
        <v>0</v>
      </c>
      <c r="L6" s="87">
        <f t="shared" si="1"/>
        <v>0</v>
      </c>
    </row>
    <row r="7" spans="1:20" s="2" customFormat="1" x14ac:dyDescent="0.25">
      <c r="A7" s="148" t="s">
        <v>15</v>
      </c>
      <c r="B7" s="86">
        <v>0</v>
      </c>
      <c r="C7" s="87">
        <f t="shared" ref="C7:L7" si="2">B7</f>
        <v>0</v>
      </c>
      <c r="D7" s="87">
        <f t="shared" si="2"/>
        <v>0</v>
      </c>
      <c r="E7" s="87">
        <f t="shared" si="2"/>
        <v>0</v>
      </c>
      <c r="F7" s="87">
        <f t="shared" si="2"/>
        <v>0</v>
      </c>
      <c r="G7" s="87">
        <f t="shared" si="2"/>
        <v>0</v>
      </c>
      <c r="H7" s="87">
        <f t="shared" si="2"/>
        <v>0</v>
      </c>
      <c r="I7" s="87">
        <f t="shared" si="2"/>
        <v>0</v>
      </c>
      <c r="J7" s="87">
        <f t="shared" si="2"/>
        <v>0</v>
      </c>
      <c r="K7" s="87">
        <f t="shared" si="2"/>
        <v>0</v>
      </c>
      <c r="L7" s="87">
        <f t="shared" si="2"/>
        <v>0</v>
      </c>
    </row>
    <row r="8" spans="1:20" s="2" customFormat="1" x14ac:dyDescent="0.25">
      <c r="A8" s="148" t="s">
        <v>14</v>
      </c>
      <c r="B8" s="86">
        <v>0</v>
      </c>
      <c r="C8" s="87">
        <f t="shared" ref="C8:L8" si="3">B8</f>
        <v>0</v>
      </c>
      <c r="D8" s="87">
        <f t="shared" si="3"/>
        <v>0</v>
      </c>
      <c r="E8" s="87">
        <f t="shared" si="3"/>
        <v>0</v>
      </c>
      <c r="F8" s="87">
        <f t="shared" si="3"/>
        <v>0</v>
      </c>
      <c r="G8" s="87">
        <f t="shared" si="3"/>
        <v>0</v>
      </c>
      <c r="H8" s="87">
        <f t="shared" si="3"/>
        <v>0</v>
      </c>
      <c r="I8" s="87">
        <f t="shared" si="3"/>
        <v>0</v>
      </c>
      <c r="J8" s="87">
        <f t="shared" si="3"/>
        <v>0</v>
      </c>
      <c r="K8" s="87">
        <f t="shared" si="3"/>
        <v>0</v>
      </c>
      <c r="L8" s="87">
        <f t="shared" si="3"/>
        <v>0</v>
      </c>
    </row>
    <row r="9" spans="1:20" s="2" customFormat="1" ht="30" x14ac:dyDescent="0.25">
      <c r="A9" s="149" t="s">
        <v>26</v>
      </c>
      <c r="B9" s="88">
        <v>0</v>
      </c>
      <c r="C9" s="88">
        <v>0</v>
      </c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89">
        <v>0</v>
      </c>
      <c r="J9" s="90">
        <f>I9*J11</f>
        <v>0</v>
      </c>
      <c r="K9" s="90">
        <f>J9*K11</f>
        <v>0</v>
      </c>
      <c r="L9" s="90">
        <f>K9*L11</f>
        <v>0</v>
      </c>
    </row>
    <row r="10" spans="1:20" s="2" customFormat="1" ht="30" x14ac:dyDescent="0.25">
      <c r="A10" s="149" t="s">
        <v>39</v>
      </c>
      <c r="B10" s="88">
        <v>0</v>
      </c>
      <c r="C10" s="88">
        <v>0</v>
      </c>
      <c r="D10" s="88">
        <v>0</v>
      </c>
      <c r="E10" s="88">
        <v>0</v>
      </c>
      <c r="F10" s="88">
        <v>0</v>
      </c>
      <c r="G10" s="88">
        <v>0</v>
      </c>
      <c r="H10" s="88">
        <v>0</v>
      </c>
      <c r="I10" s="89">
        <v>0</v>
      </c>
      <c r="J10" s="90">
        <v>0</v>
      </c>
      <c r="K10" s="90">
        <v>0</v>
      </c>
      <c r="L10" s="90">
        <v>0</v>
      </c>
    </row>
    <row r="11" spans="1:20" s="2" customFormat="1" x14ac:dyDescent="0.25">
      <c r="A11" s="149" t="s">
        <v>72</v>
      </c>
      <c r="B11" s="91"/>
      <c r="C11" s="83"/>
      <c r="D11" s="83"/>
      <c r="E11" s="83"/>
      <c r="F11" s="83"/>
      <c r="G11" s="83"/>
      <c r="H11" s="91"/>
      <c r="I11" s="92">
        <v>1.04</v>
      </c>
      <c r="J11" s="93">
        <v>1.04</v>
      </c>
      <c r="K11" s="93">
        <v>1.04</v>
      </c>
      <c r="L11" s="93">
        <v>1.04</v>
      </c>
    </row>
    <row r="12" spans="1:20" s="2" customFormat="1" x14ac:dyDescent="0.25">
      <c r="A12" s="150" t="s">
        <v>27</v>
      </c>
      <c r="B12" s="94">
        <f t="shared" ref="B12:G12" si="4">B5*(B9+B10)*12</f>
        <v>0</v>
      </c>
      <c r="C12" s="94">
        <f t="shared" si="4"/>
        <v>0</v>
      </c>
      <c r="D12" s="94">
        <f t="shared" si="4"/>
        <v>0</v>
      </c>
      <c r="E12" s="94">
        <f t="shared" si="4"/>
        <v>0</v>
      </c>
      <c r="F12" s="94">
        <f t="shared" si="4"/>
        <v>0</v>
      </c>
      <c r="G12" s="94">
        <f t="shared" si="4"/>
        <v>0</v>
      </c>
      <c r="H12" s="94">
        <f t="shared" ref="H12:I12" si="5">H5*(H9+H10)*12</f>
        <v>0</v>
      </c>
      <c r="I12" s="95">
        <f t="shared" si="5"/>
        <v>0</v>
      </c>
      <c r="J12" s="96">
        <f>J5*(J9+J10)*12</f>
        <v>0</v>
      </c>
      <c r="K12" s="96">
        <f t="shared" ref="K12:L12" si="6">K5*(K9+K10)*12</f>
        <v>0</v>
      </c>
      <c r="L12" s="96">
        <f t="shared" si="6"/>
        <v>0</v>
      </c>
    </row>
    <row r="13" spans="1:20" s="2" customFormat="1" x14ac:dyDescent="0.25">
      <c r="A13" s="147" t="s">
        <v>28</v>
      </c>
      <c r="B13" s="97">
        <v>0</v>
      </c>
      <c r="C13" s="97">
        <v>0</v>
      </c>
      <c r="D13" s="97">
        <v>0</v>
      </c>
      <c r="E13" s="97">
        <v>0</v>
      </c>
      <c r="F13" s="97">
        <v>0</v>
      </c>
      <c r="G13" s="97">
        <v>0</v>
      </c>
      <c r="H13" s="97">
        <v>0</v>
      </c>
      <c r="I13" s="97">
        <v>0</v>
      </c>
      <c r="J13" s="96">
        <f>J12*J15</f>
        <v>0</v>
      </c>
      <c r="K13" s="96">
        <f>K12*K15</f>
        <v>0</v>
      </c>
      <c r="L13" s="96">
        <f>L12*L15</f>
        <v>0</v>
      </c>
    </row>
    <row r="14" spans="1:20" s="2" customFormat="1" x14ac:dyDescent="0.25">
      <c r="A14" s="147" t="s">
        <v>29</v>
      </c>
      <c r="B14" s="94">
        <f t="shared" ref="B14:L14" si="7">B12-B13</f>
        <v>0</v>
      </c>
      <c r="C14" s="94">
        <f t="shared" si="7"/>
        <v>0</v>
      </c>
      <c r="D14" s="94">
        <f t="shared" si="7"/>
        <v>0</v>
      </c>
      <c r="E14" s="94">
        <f t="shared" si="7"/>
        <v>0</v>
      </c>
      <c r="F14" s="94">
        <f t="shared" si="7"/>
        <v>0</v>
      </c>
      <c r="G14" s="94">
        <f t="shared" si="7"/>
        <v>0</v>
      </c>
      <c r="H14" s="94">
        <f t="shared" si="7"/>
        <v>0</v>
      </c>
      <c r="I14" s="94">
        <f t="shared" si="7"/>
        <v>0</v>
      </c>
      <c r="J14" s="96">
        <f t="shared" si="7"/>
        <v>0</v>
      </c>
      <c r="K14" s="96">
        <f t="shared" si="7"/>
        <v>0</v>
      </c>
      <c r="L14" s="96">
        <f t="shared" si="7"/>
        <v>0</v>
      </c>
    </row>
    <row r="15" spans="1:20" s="2" customFormat="1" x14ac:dyDescent="0.25">
      <c r="A15" s="147" t="s">
        <v>30</v>
      </c>
      <c r="B15" s="98" t="e">
        <f t="shared" ref="B15:I15" si="8">B13/B12</f>
        <v>#DIV/0!</v>
      </c>
      <c r="C15" s="98" t="e">
        <f t="shared" si="8"/>
        <v>#DIV/0!</v>
      </c>
      <c r="D15" s="98" t="e">
        <f t="shared" si="8"/>
        <v>#DIV/0!</v>
      </c>
      <c r="E15" s="98" t="e">
        <f t="shared" si="8"/>
        <v>#DIV/0!</v>
      </c>
      <c r="F15" s="98" t="e">
        <f t="shared" si="8"/>
        <v>#DIV/0!</v>
      </c>
      <c r="G15" s="98" t="e">
        <f t="shared" si="8"/>
        <v>#DIV/0!</v>
      </c>
      <c r="H15" s="98" t="e">
        <f t="shared" si="8"/>
        <v>#DIV/0!</v>
      </c>
      <c r="I15" s="98" t="e">
        <f t="shared" si="8"/>
        <v>#DIV/0!</v>
      </c>
      <c r="J15" s="99">
        <v>0</v>
      </c>
      <c r="K15" s="99">
        <f t="shared" ref="K15:L15" si="9">J15</f>
        <v>0</v>
      </c>
      <c r="L15" s="99">
        <f t="shared" si="9"/>
        <v>0</v>
      </c>
    </row>
    <row r="16" spans="1:20" s="2" customFormat="1" ht="45" x14ac:dyDescent="0.25">
      <c r="A16" s="147" t="s">
        <v>55</v>
      </c>
      <c r="B16" s="97">
        <v>0</v>
      </c>
      <c r="C16" s="97">
        <v>0</v>
      </c>
      <c r="D16" s="97">
        <v>0</v>
      </c>
      <c r="E16" s="97">
        <v>0</v>
      </c>
      <c r="F16" s="97">
        <v>0</v>
      </c>
      <c r="G16" s="97">
        <v>0</v>
      </c>
      <c r="H16" s="97">
        <v>0</v>
      </c>
      <c r="I16" s="97">
        <v>0</v>
      </c>
      <c r="J16" s="100">
        <v>0</v>
      </c>
      <c r="K16" s="100">
        <v>0</v>
      </c>
      <c r="L16" s="100">
        <v>0</v>
      </c>
    </row>
    <row r="17" spans="1:20" s="2" customFormat="1" ht="45" x14ac:dyDescent="0.25">
      <c r="A17" s="147" t="s">
        <v>76</v>
      </c>
      <c r="B17" s="97">
        <v>0</v>
      </c>
      <c r="C17" s="97">
        <v>0</v>
      </c>
      <c r="D17" s="97">
        <v>0</v>
      </c>
      <c r="E17" s="97">
        <v>0</v>
      </c>
      <c r="F17" s="97">
        <v>0</v>
      </c>
      <c r="G17" s="97">
        <v>0</v>
      </c>
      <c r="H17" s="97">
        <v>0</v>
      </c>
      <c r="I17" s="97">
        <v>0</v>
      </c>
      <c r="J17" s="101" t="s">
        <v>24</v>
      </c>
      <c r="K17" s="101" t="s">
        <v>24</v>
      </c>
      <c r="L17" s="101" t="s">
        <v>24</v>
      </c>
    </row>
    <row r="18" spans="1:20" s="2" customFormat="1" ht="30" x14ac:dyDescent="0.25">
      <c r="A18" s="150" t="s">
        <v>75</v>
      </c>
      <c r="B18" s="102" t="s">
        <v>24</v>
      </c>
      <c r="C18" s="102" t="s">
        <v>24</v>
      </c>
      <c r="D18" s="102" t="s">
        <v>24</v>
      </c>
      <c r="E18" s="102" t="s">
        <v>24</v>
      </c>
      <c r="F18" s="102" t="s">
        <v>24</v>
      </c>
      <c r="G18" s="102" t="s">
        <v>24</v>
      </c>
      <c r="H18" s="102">
        <v>0</v>
      </c>
      <c r="I18" s="103">
        <f>H18*I19</f>
        <v>0</v>
      </c>
      <c r="J18" s="104">
        <f>$H$18*J19</f>
        <v>0</v>
      </c>
      <c r="K18" s="104">
        <f t="shared" ref="K18:L18" si="10">$H$18*K19</f>
        <v>0</v>
      </c>
      <c r="L18" s="104">
        <f t="shared" si="10"/>
        <v>0</v>
      </c>
    </row>
    <row r="19" spans="1:20" s="2" customFormat="1" ht="30.75" thickBot="1" x14ac:dyDescent="0.3">
      <c r="A19" s="151" t="s">
        <v>31</v>
      </c>
      <c r="B19" s="105"/>
      <c r="C19" s="105"/>
      <c r="D19" s="105"/>
      <c r="E19" s="105"/>
      <c r="F19" s="105"/>
      <c r="G19" s="105"/>
      <c r="H19" s="106">
        <v>1.08</v>
      </c>
      <c r="I19" s="107">
        <v>1.1299999999999999</v>
      </c>
      <c r="J19" s="108">
        <v>1.17</v>
      </c>
      <c r="K19" s="108">
        <v>1.22</v>
      </c>
      <c r="L19" s="108">
        <v>1.27</v>
      </c>
    </row>
    <row r="20" spans="1:20" s="48" customFormat="1" ht="15.75" thickBot="1" x14ac:dyDescent="0.3">
      <c r="A20" s="49" t="s">
        <v>13</v>
      </c>
      <c r="B20" s="109"/>
      <c r="C20" s="109"/>
      <c r="D20" s="109"/>
      <c r="E20" s="109"/>
      <c r="F20" s="109"/>
      <c r="G20" s="109"/>
      <c r="H20" s="109"/>
      <c r="I20" s="110"/>
      <c r="J20" s="111"/>
      <c r="K20" s="111"/>
      <c r="L20" s="111"/>
      <c r="M20" s="2"/>
      <c r="N20" s="2"/>
      <c r="O20" s="2"/>
      <c r="P20" s="2"/>
      <c r="Q20" s="2"/>
      <c r="R20" s="2"/>
      <c r="S20" s="2"/>
      <c r="T20" s="2"/>
    </row>
    <row r="21" spans="1:20" s="2" customFormat="1" ht="15.75" thickTop="1" x14ac:dyDescent="0.25">
      <c r="A21" s="47" t="s">
        <v>12</v>
      </c>
      <c r="B21" s="109"/>
      <c r="C21" s="109"/>
      <c r="D21" s="109"/>
      <c r="E21" s="109"/>
      <c r="F21" s="109"/>
      <c r="G21" s="109"/>
      <c r="H21" s="109"/>
      <c r="I21" s="112"/>
      <c r="J21" s="113"/>
      <c r="K21" s="113"/>
      <c r="L21" s="114"/>
    </row>
    <row r="22" spans="1:20" s="2" customFormat="1" x14ac:dyDescent="0.25">
      <c r="A22" s="46" t="s">
        <v>0</v>
      </c>
      <c r="B22" s="115">
        <f>B6*(B9+B10)</f>
        <v>0</v>
      </c>
      <c r="C22" s="115">
        <f t="shared" ref="C22:L22" si="11">C6*(C9+C10)</f>
        <v>0</v>
      </c>
      <c r="D22" s="115">
        <f t="shared" si="11"/>
        <v>0</v>
      </c>
      <c r="E22" s="115">
        <f t="shared" si="11"/>
        <v>0</v>
      </c>
      <c r="F22" s="115">
        <f t="shared" si="11"/>
        <v>0</v>
      </c>
      <c r="G22" s="115">
        <f t="shared" si="11"/>
        <v>0</v>
      </c>
      <c r="H22" s="115">
        <f t="shared" si="11"/>
        <v>0</v>
      </c>
      <c r="I22" s="115">
        <f t="shared" si="11"/>
        <v>0</v>
      </c>
      <c r="J22" s="116">
        <f t="shared" si="11"/>
        <v>0</v>
      </c>
      <c r="K22" s="116">
        <f t="shared" si="11"/>
        <v>0</v>
      </c>
      <c r="L22" s="116">
        <f t="shared" si="11"/>
        <v>0</v>
      </c>
    </row>
    <row r="23" spans="1:20" s="2" customFormat="1" x14ac:dyDescent="0.25">
      <c r="A23" s="46" t="s">
        <v>9</v>
      </c>
      <c r="B23" s="115">
        <f>B7*(B9+B10)</f>
        <v>0</v>
      </c>
      <c r="C23" s="115">
        <f t="shared" ref="C23:I23" si="12">C7*(C9+C10)</f>
        <v>0</v>
      </c>
      <c r="D23" s="115">
        <f t="shared" si="12"/>
        <v>0</v>
      </c>
      <c r="E23" s="115">
        <f t="shared" si="12"/>
        <v>0</v>
      </c>
      <c r="F23" s="115">
        <f t="shared" si="12"/>
        <v>0</v>
      </c>
      <c r="G23" s="115">
        <f t="shared" si="12"/>
        <v>0</v>
      </c>
      <c r="H23" s="115">
        <f t="shared" si="12"/>
        <v>0</v>
      </c>
      <c r="I23" s="115">
        <f t="shared" si="12"/>
        <v>0</v>
      </c>
      <c r="J23" s="116">
        <f>J7*(J9+J10)</f>
        <v>0</v>
      </c>
      <c r="K23" s="116">
        <f t="shared" ref="K23:L23" si="13">K7*(K9+K10)</f>
        <v>0</v>
      </c>
      <c r="L23" s="116">
        <f t="shared" si="13"/>
        <v>0</v>
      </c>
    </row>
    <row r="24" spans="1:20" s="2" customFormat="1" x14ac:dyDescent="0.25">
      <c r="A24" s="46" t="s">
        <v>7</v>
      </c>
      <c r="B24" s="115">
        <f>B8*(B9+B10)</f>
        <v>0</v>
      </c>
      <c r="C24" s="115">
        <f t="shared" ref="C24:I24" si="14">C8*(C9+C10)</f>
        <v>0</v>
      </c>
      <c r="D24" s="115">
        <f t="shared" si="14"/>
        <v>0</v>
      </c>
      <c r="E24" s="115">
        <f t="shared" si="14"/>
        <v>0</v>
      </c>
      <c r="F24" s="115">
        <f t="shared" si="14"/>
        <v>0</v>
      </c>
      <c r="G24" s="115">
        <f t="shared" si="14"/>
        <v>0</v>
      </c>
      <c r="H24" s="115">
        <f t="shared" si="14"/>
        <v>0</v>
      </c>
      <c r="I24" s="115">
        <f t="shared" si="14"/>
        <v>0</v>
      </c>
      <c r="J24" s="116">
        <f>J8*(J9+J10)</f>
        <v>0</v>
      </c>
      <c r="K24" s="116">
        <f t="shared" ref="K24:L24" si="15">K8*(K9+K10)</f>
        <v>0</v>
      </c>
      <c r="L24" s="116">
        <f t="shared" si="15"/>
        <v>0</v>
      </c>
    </row>
    <row r="25" spans="1:20" s="2" customFormat="1" ht="45" x14ac:dyDescent="0.25">
      <c r="A25" s="45" t="s">
        <v>73</v>
      </c>
      <c r="B25" s="117" t="e">
        <f>B5*(B9+B10)*B15</f>
        <v>#DIV/0!</v>
      </c>
      <c r="C25" s="117" t="e">
        <f t="shared" ref="C25:I25" si="16">C5*(C9+C10)*C15</f>
        <v>#DIV/0!</v>
      </c>
      <c r="D25" s="117" t="e">
        <f t="shared" si="16"/>
        <v>#DIV/0!</v>
      </c>
      <c r="E25" s="117" t="e">
        <f t="shared" si="16"/>
        <v>#DIV/0!</v>
      </c>
      <c r="F25" s="117" t="e">
        <f t="shared" si="16"/>
        <v>#DIV/0!</v>
      </c>
      <c r="G25" s="117" t="e">
        <f t="shared" si="16"/>
        <v>#DIV/0!</v>
      </c>
      <c r="H25" s="117" t="e">
        <f t="shared" si="16"/>
        <v>#DIV/0!</v>
      </c>
      <c r="I25" s="117" t="e">
        <f t="shared" si="16"/>
        <v>#DIV/0!</v>
      </c>
      <c r="J25" s="118">
        <f>J5*(J9+J10)*J15</f>
        <v>0</v>
      </c>
      <c r="K25" s="118">
        <f t="shared" ref="K25:L25" si="17">K5*(K9+K10)*K15</f>
        <v>0</v>
      </c>
      <c r="L25" s="118">
        <f t="shared" si="17"/>
        <v>0</v>
      </c>
    </row>
    <row r="26" spans="1:20" s="2" customFormat="1" ht="45" x14ac:dyDescent="0.25">
      <c r="A26" s="45" t="s">
        <v>74</v>
      </c>
      <c r="B26" s="117" t="e">
        <f>(B5*(B9+B10)*B15*12)+B16</f>
        <v>#DIV/0!</v>
      </c>
      <c r="C26" s="117" t="e">
        <f t="shared" ref="C26:H26" si="18">(C5*(C9+C10)*C15*12)+C16</f>
        <v>#DIV/0!</v>
      </c>
      <c r="D26" s="117" t="e">
        <f t="shared" si="18"/>
        <v>#DIV/0!</v>
      </c>
      <c r="E26" s="117" t="e">
        <f t="shared" si="18"/>
        <v>#DIV/0!</v>
      </c>
      <c r="F26" s="117" t="e">
        <f t="shared" si="18"/>
        <v>#DIV/0!</v>
      </c>
      <c r="G26" s="117" t="e">
        <f t="shared" si="18"/>
        <v>#DIV/0!</v>
      </c>
      <c r="H26" s="117" t="e">
        <f t="shared" si="18"/>
        <v>#DIV/0!</v>
      </c>
      <c r="I26" s="117" t="e">
        <f>(I5*(I9+I10)*I15*12)+I16</f>
        <v>#DIV/0!</v>
      </c>
      <c r="J26" s="118">
        <f t="shared" ref="J26:L26" si="19">(J5*(J9+J10)*J15*12)+J16</f>
        <v>0</v>
      </c>
      <c r="K26" s="118">
        <f t="shared" si="19"/>
        <v>0</v>
      </c>
      <c r="L26" s="118">
        <f t="shared" si="19"/>
        <v>0</v>
      </c>
    </row>
    <row r="27" spans="1:20" s="2" customFormat="1" ht="30" x14ac:dyDescent="0.25">
      <c r="A27" s="45" t="s">
        <v>40</v>
      </c>
      <c r="B27" s="117">
        <f>B13+B16</f>
        <v>0</v>
      </c>
      <c r="C27" s="117">
        <f>(B27+C13)+C16</f>
        <v>0</v>
      </c>
      <c r="D27" s="117">
        <f>(C27+D13)+D16</f>
        <v>0</v>
      </c>
      <c r="E27" s="117">
        <f t="shared" ref="E27:L27" si="20">(D27+E13)+E16</f>
        <v>0</v>
      </c>
      <c r="F27" s="117">
        <f t="shared" si="20"/>
        <v>0</v>
      </c>
      <c r="G27" s="117">
        <f t="shared" si="20"/>
        <v>0</v>
      </c>
      <c r="H27" s="117">
        <f t="shared" si="20"/>
        <v>0</v>
      </c>
      <c r="I27" s="117">
        <f t="shared" si="20"/>
        <v>0</v>
      </c>
      <c r="J27" s="118">
        <f t="shared" si="20"/>
        <v>0</v>
      </c>
      <c r="K27" s="118">
        <f t="shared" si="20"/>
        <v>0</v>
      </c>
      <c r="L27" s="118">
        <f t="shared" si="20"/>
        <v>0</v>
      </c>
    </row>
    <row r="28" spans="1:20" s="2" customFormat="1" ht="30" x14ac:dyDescent="0.25">
      <c r="A28" s="45" t="s">
        <v>34</v>
      </c>
      <c r="B28" s="117">
        <f>B14</f>
        <v>0</v>
      </c>
      <c r="C28" s="117">
        <f>B28+C14</f>
        <v>0</v>
      </c>
      <c r="D28" s="117">
        <f t="shared" ref="D28:K28" si="21">C28+D14</f>
        <v>0</v>
      </c>
      <c r="E28" s="117">
        <f t="shared" si="21"/>
        <v>0</v>
      </c>
      <c r="F28" s="117">
        <f t="shared" si="21"/>
        <v>0</v>
      </c>
      <c r="G28" s="117">
        <f t="shared" si="21"/>
        <v>0</v>
      </c>
      <c r="H28" s="117">
        <f t="shared" si="21"/>
        <v>0</v>
      </c>
      <c r="I28" s="117">
        <f t="shared" si="21"/>
        <v>0</v>
      </c>
      <c r="J28" s="118">
        <f t="shared" si="21"/>
        <v>0</v>
      </c>
      <c r="K28" s="118">
        <f t="shared" si="21"/>
        <v>0</v>
      </c>
      <c r="L28" s="118">
        <f t="shared" ref="L28" si="22">K28+L14</f>
        <v>0</v>
      </c>
    </row>
    <row r="29" spans="1:20" s="2" customFormat="1" x14ac:dyDescent="0.25">
      <c r="A29" s="45" t="s">
        <v>22</v>
      </c>
      <c r="B29" s="119">
        <f t="shared" ref="B29:H29" si="23">B17</f>
        <v>0</v>
      </c>
      <c r="C29" s="119">
        <f t="shared" si="23"/>
        <v>0</v>
      </c>
      <c r="D29" s="119">
        <f t="shared" si="23"/>
        <v>0</v>
      </c>
      <c r="E29" s="119">
        <f t="shared" si="23"/>
        <v>0</v>
      </c>
      <c r="F29" s="119">
        <f t="shared" si="23"/>
        <v>0</v>
      </c>
      <c r="G29" s="119">
        <f t="shared" si="23"/>
        <v>0</v>
      </c>
      <c r="H29" s="119">
        <f t="shared" si="23"/>
        <v>0</v>
      </c>
      <c r="I29" s="119">
        <f>I17+I18</f>
        <v>0</v>
      </c>
      <c r="J29" s="120">
        <f>J18</f>
        <v>0</v>
      </c>
      <c r="K29" s="120">
        <f t="shared" ref="K29:L29" si="24">K18</f>
        <v>0</v>
      </c>
      <c r="L29" s="120">
        <f t="shared" si="24"/>
        <v>0</v>
      </c>
    </row>
    <row r="30" spans="1:20" s="2" customFormat="1" ht="30" x14ac:dyDescent="0.25">
      <c r="A30" s="44" t="s">
        <v>41</v>
      </c>
      <c r="B30" s="117">
        <f>B27-B17</f>
        <v>0</v>
      </c>
      <c r="C30" s="117" t="e">
        <f>B30+C26-C29</f>
        <v>#DIV/0!</v>
      </c>
      <c r="D30" s="117" t="e">
        <f>C30+D26-D29</f>
        <v>#DIV/0!</v>
      </c>
      <c r="E30" s="117" t="e">
        <f>E26+D30-E29</f>
        <v>#DIV/0!</v>
      </c>
      <c r="F30" s="117" t="e">
        <f>F26-F29+E30</f>
        <v>#DIV/0!</v>
      </c>
      <c r="G30" s="117" t="e">
        <f>G26+F30-G29</f>
        <v>#DIV/0!</v>
      </c>
      <c r="H30" s="117" t="e">
        <f>H26+G30-H29</f>
        <v>#DIV/0!</v>
      </c>
      <c r="I30" s="119" t="e">
        <f>I26+H30-I29</f>
        <v>#DIV/0!</v>
      </c>
      <c r="J30" s="118" t="e">
        <f>I30+J26-J29</f>
        <v>#DIV/0!</v>
      </c>
      <c r="K30" s="118" t="e">
        <f>J30+K26-K29</f>
        <v>#DIV/0!</v>
      </c>
      <c r="L30" s="118" t="e">
        <f t="shared" ref="L30" si="25">K30+L26-L29</f>
        <v>#DIV/0!</v>
      </c>
    </row>
    <row r="31" spans="1:20" s="2" customFormat="1" ht="30" x14ac:dyDescent="0.25">
      <c r="A31" s="43" t="s">
        <v>23</v>
      </c>
      <c r="B31" s="121"/>
      <c r="C31" s="121"/>
      <c r="D31" s="121"/>
      <c r="E31" s="121"/>
      <c r="F31" s="121"/>
      <c r="G31" s="121"/>
      <c r="H31" s="121"/>
      <c r="I31" s="122">
        <f>IF(I18&gt;I27,I27-I18,0)</f>
        <v>0</v>
      </c>
      <c r="J31" s="123" t="e">
        <f t="shared" ref="J31:L31" si="26">IF(J18&gt;J30,J30-J18,0)</f>
        <v>#DIV/0!</v>
      </c>
      <c r="K31" s="123" t="e">
        <f t="shared" si="26"/>
        <v>#DIV/0!</v>
      </c>
      <c r="L31" s="123" t="e">
        <f t="shared" si="26"/>
        <v>#DIV/0!</v>
      </c>
    </row>
    <row r="32" spans="1:20" s="2" customFormat="1" ht="30.75" thickBot="1" x14ac:dyDescent="0.3">
      <c r="A32" s="42" t="s">
        <v>35</v>
      </c>
      <c r="B32" s="121"/>
      <c r="C32" s="121"/>
      <c r="D32" s="121"/>
      <c r="E32" s="121"/>
      <c r="F32" s="121"/>
      <c r="G32" s="121"/>
      <c r="H32" s="121"/>
      <c r="I32" s="119">
        <f>I31+I28</f>
        <v>0</v>
      </c>
      <c r="J32" s="120" t="e">
        <f>J31+J28</f>
        <v>#DIV/0!</v>
      </c>
      <c r="K32" s="120" t="e">
        <f t="shared" ref="K32:L32" si="27">K31+K28</f>
        <v>#DIV/0!</v>
      </c>
      <c r="L32" s="120" t="e">
        <f t="shared" si="27"/>
        <v>#DIV/0!</v>
      </c>
    </row>
    <row r="33" spans="1:20" s="35" customFormat="1" ht="30" x14ac:dyDescent="0.25">
      <c r="A33" s="41" t="s">
        <v>42</v>
      </c>
      <c r="B33" s="37"/>
      <c r="C33" s="37"/>
      <c r="D33" s="37"/>
      <c r="E33" s="37"/>
      <c r="F33" s="37"/>
      <c r="G33" s="37"/>
      <c r="H33" s="36"/>
      <c r="I33" s="124"/>
      <c r="J33" s="125"/>
      <c r="K33" s="125"/>
      <c r="L33" s="126"/>
    </row>
    <row r="34" spans="1:20" s="35" customFormat="1" ht="30" x14ac:dyDescent="0.25">
      <c r="A34" s="40" t="s">
        <v>11</v>
      </c>
      <c r="B34" s="37"/>
      <c r="C34" s="37"/>
      <c r="D34" s="37"/>
      <c r="E34" s="37"/>
      <c r="F34" s="37"/>
      <c r="G34" s="37"/>
      <c r="H34" s="36"/>
      <c r="I34" s="124"/>
      <c r="J34" s="125"/>
      <c r="K34" s="125"/>
      <c r="L34" s="126"/>
    </row>
    <row r="35" spans="1:20" s="35" customFormat="1" ht="33.75" customHeight="1" x14ac:dyDescent="0.25">
      <c r="A35" s="38" t="s">
        <v>43</v>
      </c>
      <c r="B35" s="37"/>
      <c r="C35" s="37"/>
      <c r="D35" s="37"/>
      <c r="E35" s="37"/>
      <c r="F35" s="37"/>
      <c r="G35" s="37"/>
      <c r="H35" s="36"/>
      <c r="I35" s="39">
        <f>I18</f>
        <v>0</v>
      </c>
      <c r="J35" s="127">
        <f>J18</f>
        <v>0</v>
      </c>
      <c r="K35" s="127">
        <f>K18</f>
        <v>0</v>
      </c>
      <c r="L35" s="127">
        <f>L18</f>
        <v>0</v>
      </c>
    </row>
    <row r="36" spans="1:20" s="35" customFormat="1" ht="30" x14ac:dyDescent="0.25">
      <c r="A36" s="38" t="s">
        <v>44</v>
      </c>
      <c r="B36" s="37"/>
      <c r="C36" s="37"/>
      <c r="D36" s="37"/>
      <c r="E36" s="37"/>
      <c r="F36" s="37"/>
      <c r="G36" s="37"/>
      <c r="H36" s="36"/>
      <c r="I36" s="39">
        <f>IF(I35&gt;I27,I27-I35,0)</f>
        <v>0</v>
      </c>
      <c r="J36" s="127">
        <f>IF(J35&gt;J27,J27-J35,0)</f>
        <v>0</v>
      </c>
      <c r="K36" s="127">
        <f>IF(K35&gt;K27,K27-K35,0)</f>
        <v>0</v>
      </c>
      <c r="L36" s="127">
        <f>IF(L35&gt;L27,L27-L35,0)</f>
        <v>0</v>
      </c>
    </row>
    <row r="37" spans="1:20" s="4" customFormat="1" ht="48.75" customHeight="1" thickBot="1" x14ac:dyDescent="0.3">
      <c r="A37" s="34" t="s">
        <v>10</v>
      </c>
      <c r="B37" s="33"/>
      <c r="C37" s="33"/>
      <c r="D37" s="33"/>
      <c r="E37" s="33"/>
      <c r="F37" s="33"/>
      <c r="G37" s="33"/>
      <c r="H37" s="33"/>
      <c r="I37" s="128" t="e">
        <f>-IF(I31&gt;0,0,I31/I25)</f>
        <v>#DIV/0!</v>
      </c>
      <c r="J37" s="129" t="e">
        <f>-IF(J36&gt;0,0,J36/J25)</f>
        <v>#DIV/0!</v>
      </c>
      <c r="K37" s="129" t="e">
        <f>-IF(K36&gt;0,0,K36/K25)</f>
        <v>#DIV/0!</v>
      </c>
      <c r="L37" s="129" t="e">
        <f>-IF(L36&gt;0,0,L36/L25)</f>
        <v>#DIV/0!</v>
      </c>
      <c r="M37" s="2"/>
      <c r="N37" s="2"/>
      <c r="O37" s="2"/>
      <c r="P37" s="2"/>
      <c r="Q37" s="2"/>
      <c r="R37" s="2"/>
      <c r="S37" s="2"/>
      <c r="T37" s="2"/>
    </row>
    <row r="38" spans="1:20" s="2" customFormat="1" ht="30" x14ac:dyDescent="0.25">
      <c r="A38" s="32" t="s">
        <v>45</v>
      </c>
      <c r="B38" s="31"/>
      <c r="C38" s="31"/>
      <c r="D38" s="31"/>
      <c r="E38" s="31"/>
      <c r="F38" s="31"/>
      <c r="G38" s="31"/>
      <c r="H38" s="31"/>
      <c r="I38" s="128"/>
      <c r="J38" s="129"/>
      <c r="K38" s="129"/>
      <c r="L38" s="130"/>
    </row>
    <row r="39" spans="1:20" s="2" customFormat="1" ht="27" customHeight="1" x14ac:dyDescent="0.25">
      <c r="A39" s="30" t="s">
        <v>60</v>
      </c>
      <c r="B39" s="29"/>
      <c r="C39" s="29"/>
      <c r="D39" s="29"/>
      <c r="E39" s="29"/>
      <c r="F39" s="29"/>
      <c r="G39" s="29"/>
      <c r="H39" s="29"/>
      <c r="I39" s="82"/>
      <c r="J39" s="131"/>
      <c r="K39" s="131"/>
      <c r="L39" s="130"/>
    </row>
    <row r="40" spans="1:20" s="2" customFormat="1" ht="30" customHeight="1" x14ac:dyDescent="0.25">
      <c r="A40" s="24" t="s">
        <v>56</v>
      </c>
      <c r="B40" s="29"/>
      <c r="C40" s="29"/>
      <c r="D40" s="29"/>
      <c r="E40" s="29"/>
      <c r="F40" s="29"/>
      <c r="G40" s="29"/>
      <c r="H40" s="29"/>
      <c r="I40" s="82"/>
      <c r="J40" s="131"/>
      <c r="K40" s="131"/>
      <c r="L40" s="130"/>
    </row>
    <row r="41" spans="1:20" s="2" customFormat="1" x14ac:dyDescent="0.25">
      <c r="A41" s="26" t="s">
        <v>0</v>
      </c>
      <c r="B41" s="29"/>
      <c r="C41" s="29"/>
      <c r="D41" s="29"/>
      <c r="E41" s="29"/>
      <c r="F41" s="29"/>
      <c r="G41" s="29"/>
      <c r="H41" s="29"/>
      <c r="I41" s="132">
        <f>(I9+J9)*J6</f>
        <v>0</v>
      </c>
      <c r="J41" s="133">
        <f>(J9+K9)*K6</f>
        <v>0</v>
      </c>
      <c r="K41" s="133">
        <f>(K9+L9)*L6</f>
        <v>0</v>
      </c>
      <c r="L41" s="133">
        <f>(L9+M9)*M6</f>
        <v>0</v>
      </c>
    </row>
    <row r="42" spans="1:20" s="2" customFormat="1" x14ac:dyDescent="0.25">
      <c r="A42" s="23" t="s">
        <v>9</v>
      </c>
      <c r="B42" s="29"/>
      <c r="C42" s="29"/>
      <c r="D42" s="29"/>
      <c r="E42" s="29"/>
      <c r="F42" s="29"/>
      <c r="G42" s="29"/>
      <c r="H42" s="29"/>
      <c r="I42" s="132">
        <f>(I9+J9)*J7</f>
        <v>0</v>
      </c>
      <c r="J42" s="133">
        <f>(J9+K9)*K7</f>
        <v>0</v>
      </c>
      <c r="K42" s="133">
        <f>(K9+L9)*L7</f>
        <v>0</v>
      </c>
      <c r="L42" s="133">
        <f>(L9+M9)*M7</f>
        <v>0</v>
      </c>
    </row>
    <row r="43" spans="1:20" s="2" customFormat="1" x14ac:dyDescent="0.25">
      <c r="A43" s="23" t="s">
        <v>7</v>
      </c>
      <c r="B43" s="29"/>
      <c r="C43" s="29"/>
      <c r="D43" s="29"/>
      <c r="E43" s="29"/>
      <c r="F43" s="29"/>
      <c r="G43" s="29"/>
      <c r="H43" s="29"/>
      <c r="I43" s="132">
        <f>(I9+J9)*J8</f>
        <v>0</v>
      </c>
      <c r="J43" s="133">
        <f>(J9+K9)*K8</f>
        <v>0</v>
      </c>
      <c r="K43" s="133">
        <f>(K9+L9)*L8</f>
        <v>0</v>
      </c>
      <c r="L43" s="133">
        <f>(L9+M9)*M8</f>
        <v>0</v>
      </c>
    </row>
    <row r="44" spans="1:20" s="2" customFormat="1" ht="30" x14ac:dyDescent="0.25">
      <c r="A44" s="24" t="s">
        <v>8</v>
      </c>
      <c r="B44" s="29"/>
      <c r="C44" s="29"/>
      <c r="D44" s="29"/>
      <c r="E44" s="29"/>
      <c r="F44" s="29"/>
      <c r="G44" s="29"/>
      <c r="H44" s="29"/>
      <c r="I44" s="39">
        <f>I31+(J5*J9*3)</f>
        <v>0</v>
      </c>
      <c r="J44" s="127">
        <f>J36+(K9*K5*3)</f>
        <v>0</v>
      </c>
      <c r="K44" s="127">
        <f>K36+L5*L9*3</f>
        <v>0</v>
      </c>
      <c r="L44" s="127">
        <f>L36+M5*M9*3</f>
        <v>0</v>
      </c>
    </row>
    <row r="45" spans="1:20" s="2" customFormat="1" ht="30" customHeight="1" x14ac:dyDescent="0.25">
      <c r="A45" s="30" t="s">
        <v>61</v>
      </c>
      <c r="B45" s="29"/>
      <c r="C45" s="29" t="s">
        <v>59</v>
      </c>
      <c r="D45" s="29"/>
      <c r="E45" s="29"/>
      <c r="F45" s="29"/>
      <c r="G45" s="29"/>
      <c r="H45" s="29"/>
      <c r="I45" s="82"/>
      <c r="J45" s="131"/>
      <c r="K45" s="131"/>
      <c r="L45" s="130"/>
    </row>
    <row r="46" spans="1:20" s="2" customFormat="1" ht="26.25" customHeight="1" x14ac:dyDescent="0.25">
      <c r="A46" s="24" t="s">
        <v>57</v>
      </c>
      <c r="B46" s="29"/>
      <c r="C46" s="29"/>
      <c r="D46" s="29"/>
      <c r="E46" s="29"/>
      <c r="F46" s="29"/>
      <c r="G46" s="29"/>
      <c r="H46" s="29"/>
      <c r="I46" s="82"/>
      <c r="J46" s="131"/>
      <c r="K46" s="131"/>
      <c r="L46" s="130"/>
    </row>
    <row r="47" spans="1:20" s="2" customFormat="1" x14ac:dyDescent="0.25">
      <c r="A47" s="26" t="s">
        <v>0</v>
      </c>
      <c r="B47" s="29"/>
      <c r="C47" s="29"/>
      <c r="D47" s="29"/>
      <c r="E47" s="29"/>
      <c r="F47" s="29"/>
      <c r="G47" s="29"/>
      <c r="H47" s="29"/>
      <c r="I47" s="132">
        <f>(I9+J9)*J6</f>
        <v>0</v>
      </c>
      <c r="J47" s="133">
        <f>(J9+K9)*K6</f>
        <v>0</v>
      </c>
      <c r="K47" s="133">
        <f>(K9+L9)*L6</f>
        <v>0</v>
      </c>
      <c r="L47" s="133">
        <f>(L9+M9)*M6</f>
        <v>0</v>
      </c>
    </row>
    <row r="48" spans="1:20" s="2" customFormat="1" x14ac:dyDescent="0.25">
      <c r="A48" s="23" t="s">
        <v>9</v>
      </c>
      <c r="B48" s="29"/>
      <c r="C48" s="29"/>
      <c r="D48" s="29"/>
      <c r="E48" s="29"/>
      <c r="F48" s="29"/>
      <c r="G48" s="29"/>
      <c r="H48" s="29"/>
      <c r="I48" s="132">
        <f>(I9+J9)*J7</f>
        <v>0</v>
      </c>
      <c r="J48" s="133">
        <f>(J9+K9)*K7</f>
        <v>0</v>
      </c>
      <c r="K48" s="133">
        <f>(K9+L9)*L7</f>
        <v>0</v>
      </c>
      <c r="L48" s="133">
        <f>(L9+M9)*M7</f>
        <v>0</v>
      </c>
    </row>
    <row r="49" spans="1:20" s="2" customFormat="1" x14ac:dyDescent="0.25">
      <c r="A49" s="23" t="s">
        <v>7</v>
      </c>
      <c r="B49" s="29"/>
      <c r="C49" s="29"/>
      <c r="D49" s="29"/>
      <c r="E49" s="29"/>
      <c r="F49" s="29"/>
      <c r="G49" s="29"/>
      <c r="H49" s="29"/>
      <c r="I49" s="132">
        <f>(I9+J9)*J8</f>
        <v>0</v>
      </c>
      <c r="J49" s="133">
        <f>(J9+K9)*K8</f>
        <v>0</v>
      </c>
      <c r="K49" s="133">
        <f>(K9+L9)*L8</f>
        <v>0</v>
      </c>
      <c r="L49" s="133">
        <f>(L9+M9)*M8</f>
        <v>0</v>
      </c>
    </row>
    <row r="50" spans="1:20" s="4" customFormat="1" ht="30.75" thickBot="1" x14ac:dyDescent="0.3">
      <c r="A50" s="51" t="s">
        <v>6</v>
      </c>
      <c r="B50" s="28"/>
      <c r="C50" s="28"/>
      <c r="D50" s="28"/>
      <c r="E50" s="28"/>
      <c r="F50" s="28"/>
      <c r="G50" s="28"/>
      <c r="H50" s="28"/>
      <c r="I50" s="39">
        <f>I31+(J5*J9*6)</f>
        <v>0</v>
      </c>
      <c r="J50" s="127">
        <f>J36+(K5*K9*6)</f>
        <v>0</v>
      </c>
      <c r="K50" s="127">
        <f>K36+(L5*L9*6)</f>
        <v>0</v>
      </c>
      <c r="L50" s="127">
        <f>L36+(M5*M9*6)</f>
        <v>0</v>
      </c>
      <c r="M50" s="2"/>
      <c r="N50" s="2"/>
      <c r="O50" s="2"/>
      <c r="P50" s="2"/>
      <c r="Q50" s="2"/>
      <c r="R50" s="2"/>
      <c r="S50" s="2"/>
      <c r="T50" s="2"/>
    </row>
    <row r="51" spans="1:20" s="2" customFormat="1" ht="30" customHeight="1" x14ac:dyDescent="0.25">
      <c r="A51" s="18" t="s">
        <v>46</v>
      </c>
      <c r="B51" s="27"/>
      <c r="C51" s="27"/>
      <c r="D51" s="27"/>
      <c r="E51" s="27"/>
      <c r="F51" s="27"/>
      <c r="G51" s="27"/>
      <c r="H51" s="27"/>
      <c r="I51" s="73"/>
      <c r="J51" s="81"/>
      <c r="K51" s="81"/>
      <c r="L51" s="81"/>
    </row>
    <row r="52" spans="1:20" s="2" customFormat="1" ht="14.25" customHeight="1" x14ac:dyDescent="0.25">
      <c r="A52" s="25" t="s">
        <v>47</v>
      </c>
      <c r="B52" s="27"/>
      <c r="C52" s="27"/>
      <c r="D52" s="27"/>
      <c r="E52" s="27"/>
      <c r="F52" s="27"/>
      <c r="G52" s="27"/>
      <c r="H52" s="27"/>
      <c r="I52" s="134">
        <v>0</v>
      </c>
      <c r="J52" s="135">
        <f>I52</f>
        <v>0</v>
      </c>
      <c r="K52" s="135">
        <f>J52</f>
        <v>0</v>
      </c>
      <c r="L52" s="135">
        <f>K52</f>
        <v>0</v>
      </c>
    </row>
    <row r="53" spans="1:20" s="2" customFormat="1" ht="27" x14ac:dyDescent="0.25">
      <c r="A53" s="25" t="s">
        <v>54</v>
      </c>
      <c r="B53" s="22"/>
      <c r="C53" s="22"/>
      <c r="D53" s="22"/>
      <c r="E53" s="22"/>
      <c r="F53" s="22"/>
      <c r="G53" s="22"/>
      <c r="H53" s="22"/>
      <c r="I53" s="136">
        <f>-IF(I31&lt;0,I31/I5/I52,0)</f>
        <v>0</v>
      </c>
      <c r="J53" s="137">
        <f>-IF(J36&lt;0,J36/J5/J52,0)</f>
        <v>0</v>
      </c>
      <c r="K53" s="137">
        <f>-IF(K36&lt;0,K36/K5/K52,0)</f>
        <v>0</v>
      </c>
      <c r="L53" s="137">
        <f>-IF(L36&lt;0,L36/L5/L52,0)</f>
        <v>0</v>
      </c>
    </row>
    <row r="54" spans="1:20" s="2" customFormat="1" ht="32.25" customHeight="1" x14ac:dyDescent="0.25">
      <c r="A54" s="24" t="s">
        <v>36</v>
      </c>
      <c r="B54" s="22"/>
      <c r="C54" s="22"/>
      <c r="D54" s="22"/>
      <c r="E54" s="22"/>
      <c r="F54" s="22"/>
      <c r="G54" s="22"/>
      <c r="H54" s="22"/>
      <c r="I54" s="136"/>
      <c r="J54" s="137"/>
      <c r="K54" s="78"/>
      <c r="L54" s="138"/>
    </row>
    <row r="55" spans="1:20" s="2" customFormat="1" x14ac:dyDescent="0.25">
      <c r="A55" s="26" t="s">
        <v>0</v>
      </c>
      <c r="B55" s="22"/>
      <c r="C55" s="22"/>
      <c r="D55" s="22"/>
      <c r="E55" s="22"/>
      <c r="F55" s="22"/>
      <c r="G55" s="22"/>
      <c r="H55" s="22"/>
      <c r="I55" s="139">
        <f>(I9+I10+$I$53)*I6</f>
        <v>0</v>
      </c>
      <c r="J55" s="140">
        <f>(J9+$J$53)*J6</f>
        <v>0</v>
      </c>
      <c r="K55" s="140">
        <f>(K9+$K$53)*K6</f>
        <v>0</v>
      </c>
      <c r="L55" s="140">
        <f>(L9+$K$53)*L6</f>
        <v>0</v>
      </c>
    </row>
    <row r="56" spans="1:20" s="2" customFormat="1" x14ac:dyDescent="0.25">
      <c r="A56" s="23" t="s">
        <v>9</v>
      </c>
      <c r="B56" s="22"/>
      <c r="C56" s="22"/>
      <c r="D56" s="22"/>
      <c r="E56" s="22"/>
      <c r="F56" s="22"/>
      <c r="G56" s="22"/>
      <c r="H56" s="22"/>
      <c r="I56" s="139">
        <f>(I9+$I$53)*I7</f>
        <v>0</v>
      </c>
      <c r="J56" s="140">
        <f>(J9+$J$53)*J7</f>
        <v>0</v>
      </c>
      <c r="K56" s="140">
        <f>(K9+$K$53)*I7</f>
        <v>0</v>
      </c>
      <c r="L56" s="140">
        <f>(L9+$K$53)*J7</f>
        <v>0</v>
      </c>
    </row>
    <row r="57" spans="1:20" s="2" customFormat="1" ht="15.75" thickBot="1" x14ac:dyDescent="0.3">
      <c r="A57" s="21" t="s">
        <v>7</v>
      </c>
      <c r="B57" s="20"/>
      <c r="C57" s="20"/>
      <c r="D57" s="20"/>
      <c r="E57" s="20"/>
      <c r="F57" s="20"/>
      <c r="G57" s="20"/>
      <c r="H57" s="20"/>
      <c r="I57" s="139">
        <f>(I9+$I$53)*I8</f>
        <v>0</v>
      </c>
      <c r="J57" s="140">
        <f>(J9+$J$53)*J8</f>
        <v>0</v>
      </c>
      <c r="K57" s="140">
        <f>(K9+$K$53)*K8</f>
        <v>0</v>
      </c>
      <c r="L57" s="140">
        <f>(L9+$K$53)*L8</f>
        <v>0</v>
      </c>
    </row>
    <row r="58" spans="1:20" s="2" customFormat="1" ht="18.75" customHeight="1" x14ac:dyDescent="0.25">
      <c r="A58" s="18" t="s">
        <v>5</v>
      </c>
      <c r="B58" s="17"/>
      <c r="C58" s="17"/>
      <c r="D58" s="17"/>
      <c r="E58" s="17"/>
      <c r="F58" s="17"/>
      <c r="G58" s="17"/>
      <c r="H58" s="17"/>
      <c r="I58" s="73"/>
      <c r="J58" s="81"/>
      <c r="K58" s="81"/>
      <c r="L58" s="138"/>
    </row>
    <row r="59" spans="1:20" s="2" customFormat="1" x14ac:dyDescent="0.25">
      <c r="A59" s="10" t="s">
        <v>4</v>
      </c>
      <c r="B59" s="17"/>
      <c r="C59" s="17"/>
      <c r="D59" s="17"/>
      <c r="E59" s="17"/>
      <c r="F59" s="17"/>
      <c r="G59" s="17"/>
      <c r="H59" s="17"/>
      <c r="I59" s="141">
        <f>-I36</f>
        <v>0</v>
      </c>
      <c r="J59" s="142">
        <f>-J36</f>
        <v>0</v>
      </c>
      <c r="K59" s="142">
        <f>-K36</f>
        <v>0</v>
      </c>
      <c r="L59" s="142">
        <f>-L36</f>
        <v>0</v>
      </c>
    </row>
    <row r="60" spans="1:20" s="2" customFormat="1" x14ac:dyDescent="0.25">
      <c r="A60" s="15" t="s">
        <v>33</v>
      </c>
      <c r="B60" s="17"/>
      <c r="C60" s="17"/>
      <c r="D60" s="17"/>
      <c r="E60" s="17"/>
      <c r="F60" s="17"/>
      <c r="G60" s="17"/>
      <c r="H60" s="17"/>
      <c r="I60" s="71">
        <v>0</v>
      </c>
      <c r="J60" s="72">
        <f>I60</f>
        <v>0</v>
      </c>
      <c r="K60" s="72">
        <f>J60</f>
        <v>0</v>
      </c>
      <c r="L60" s="72">
        <f>K60</f>
        <v>0</v>
      </c>
    </row>
    <row r="61" spans="1:20" s="2" customFormat="1" ht="30" x14ac:dyDescent="0.25">
      <c r="A61" s="10" t="s">
        <v>48</v>
      </c>
      <c r="B61" s="17"/>
      <c r="C61" s="17"/>
      <c r="D61" s="17"/>
      <c r="E61" s="17"/>
      <c r="F61" s="17"/>
      <c r="G61" s="17"/>
      <c r="H61" s="17"/>
      <c r="I61" s="128" t="e">
        <f>I59/I60</f>
        <v>#DIV/0!</v>
      </c>
      <c r="J61" s="129" t="e">
        <f>J59/J60</f>
        <v>#DIV/0!</v>
      </c>
      <c r="K61" s="129" t="e">
        <f>K59/K60</f>
        <v>#DIV/0!</v>
      </c>
      <c r="L61" s="129" t="e">
        <f>L59/L60</f>
        <v>#DIV/0!</v>
      </c>
    </row>
    <row r="62" spans="1:20" s="2" customFormat="1" ht="45" x14ac:dyDescent="0.25">
      <c r="A62" s="10" t="s">
        <v>49</v>
      </c>
      <c r="B62" s="17"/>
      <c r="C62" s="17"/>
      <c r="D62" s="17"/>
      <c r="E62" s="17"/>
      <c r="F62" s="17"/>
      <c r="G62" s="17"/>
      <c r="H62" s="17"/>
      <c r="I62" s="128" t="e">
        <f>0.95*I25-I61</f>
        <v>#DIV/0!</v>
      </c>
      <c r="J62" s="129" t="e">
        <f>0.95*J25-J61</f>
        <v>#DIV/0!</v>
      </c>
      <c r="K62" s="129" t="e">
        <f>0.95*K25-K61</f>
        <v>#DIV/0!</v>
      </c>
      <c r="L62" s="129" t="e">
        <f>0.95*L25-L61</f>
        <v>#DIV/0!</v>
      </c>
    </row>
    <row r="63" spans="1:20" s="2" customFormat="1" ht="30" x14ac:dyDescent="0.25">
      <c r="A63" s="19" t="s">
        <v>50</v>
      </c>
      <c r="B63" s="17"/>
      <c r="C63" s="17"/>
      <c r="D63" s="17"/>
      <c r="E63" s="17"/>
      <c r="F63" s="17"/>
      <c r="G63" s="17"/>
      <c r="H63" s="17"/>
      <c r="I63" s="136" t="e">
        <f>-IF(I62&gt;0,0,I62/I5)</f>
        <v>#DIV/0!</v>
      </c>
      <c r="J63" s="137" t="e">
        <f>-IF(J62&gt;0,0,J62/J5)</f>
        <v>#DIV/0!</v>
      </c>
      <c r="K63" s="137" t="e">
        <f>-IF(K62&gt;0,0,K62/K5)</f>
        <v>#DIV/0!</v>
      </c>
      <c r="L63" s="137" t="e">
        <f>-IF(L62&gt;0,0,L62/L5)</f>
        <v>#DIV/0!</v>
      </c>
    </row>
    <row r="64" spans="1:20" s="2" customFormat="1" ht="30" x14ac:dyDescent="0.25">
      <c r="A64" s="10" t="s">
        <v>37</v>
      </c>
      <c r="B64" s="17"/>
      <c r="C64" s="17"/>
      <c r="D64" s="17"/>
      <c r="E64" s="17"/>
      <c r="F64" s="17"/>
      <c r="G64" s="17"/>
      <c r="H64" s="17"/>
      <c r="I64" s="74"/>
      <c r="J64" s="75"/>
      <c r="K64" s="75"/>
      <c r="L64" s="75"/>
    </row>
    <row r="65" spans="1:12" s="2" customFormat="1" x14ac:dyDescent="0.25">
      <c r="A65" s="6" t="s">
        <v>0</v>
      </c>
      <c r="B65" s="17"/>
      <c r="C65" s="17"/>
      <c r="D65" s="17"/>
      <c r="E65" s="17"/>
      <c r="F65" s="17"/>
      <c r="G65" s="17"/>
      <c r="H65" s="17"/>
      <c r="I65" s="132" t="e">
        <f>IF(I63&gt;0,(I63+I9)*I6,I22)</f>
        <v>#DIV/0!</v>
      </c>
      <c r="J65" s="133" t="e">
        <f>IF(J63&gt;0,(J63+J9)*J6,J22)</f>
        <v>#DIV/0!</v>
      </c>
      <c r="K65" s="133" t="e">
        <f>IF(K63&gt;0,(K63+K9)*K6,K22)</f>
        <v>#DIV/0!</v>
      </c>
      <c r="L65" s="133" t="e">
        <f>IF(L63&gt;0,(L63+L9)*L6,L22)</f>
        <v>#DIV/0!</v>
      </c>
    </row>
    <row r="66" spans="1:12" s="2" customFormat="1" x14ac:dyDescent="0.25">
      <c r="A66" s="6" t="s">
        <v>9</v>
      </c>
      <c r="B66" s="17"/>
      <c r="C66" s="17"/>
      <c r="D66" s="17"/>
      <c r="E66" s="17"/>
      <c r="F66" s="17"/>
      <c r="G66" s="17"/>
      <c r="H66" s="17"/>
      <c r="I66" s="132" t="e">
        <f>IF(I62&lt;0,(I63+I9)*I7,I23)</f>
        <v>#DIV/0!</v>
      </c>
      <c r="J66" s="133" t="e">
        <f>IF(J62&lt;0,(J63+J9)*J7,J23)</f>
        <v>#DIV/0!</v>
      </c>
      <c r="K66" s="133" t="e">
        <f>IF(K62&lt;0,(K63+K9)*K7,K23)</f>
        <v>#DIV/0!</v>
      </c>
      <c r="L66" s="133" t="e">
        <f>IF(L62&lt;0,(L63+L9)*L7,L23)</f>
        <v>#DIV/0!</v>
      </c>
    </row>
    <row r="67" spans="1:12" s="2" customFormat="1" x14ac:dyDescent="0.25">
      <c r="A67" s="6" t="s">
        <v>7</v>
      </c>
      <c r="B67" s="17"/>
      <c r="C67" s="17"/>
      <c r="D67" s="17"/>
      <c r="E67" s="17"/>
      <c r="F67" s="17"/>
      <c r="G67" s="17"/>
      <c r="H67" s="17"/>
      <c r="I67" s="132" t="e">
        <f>IF(I62&lt;0,(I63+I9)*I8,I24)</f>
        <v>#DIV/0!</v>
      </c>
      <c r="J67" s="133" t="e">
        <f>IF(J62&lt;0,(J63+J9)*J8,J24)</f>
        <v>#DIV/0!</v>
      </c>
      <c r="K67" s="133" t="e">
        <f>IF(K62&lt;0,(K63+K9)*K8,K24)</f>
        <v>#DIV/0!</v>
      </c>
      <c r="L67" s="133" t="e">
        <f>IF(L62&lt;0,(L63+L9)*L8,L24)</f>
        <v>#DIV/0!</v>
      </c>
    </row>
    <row r="68" spans="1:12" s="2" customFormat="1" x14ac:dyDescent="0.25">
      <c r="A68" s="18" t="s">
        <v>3</v>
      </c>
      <c r="B68" s="8"/>
      <c r="C68" s="8"/>
      <c r="D68" s="8"/>
      <c r="E68" s="8"/>
      <c r="F68" s="8"/>
      <c r="G68" s="8"/>
      <c r="H68" s="8"/>
      <c r="I68" s="74"/>
      <c r="J68" s="75"/>
      <c r="K68" s="75"/>
      <c r="L68" s="75"/>
    </row>
    <row r="69" spans="1:12" s="2" customFormat="1" x14ac:dyDescent="0.25">
      <c r="A69" s="10" t="s">
        <v>2</v>
      </c>
      <c r="B69" s="17"/>
      <c r="C69" s="16"/>
      <c r="D69" s="8"/>
      <c r="E69" s="8"/>
      <c r="F69" s="8"/>
      <c r="G69" s="8"/>
      <c r="H69" s="8"/>
      <c r="I69" s="141">
        <f>-I31</f>
        <v>0</v>
      </c>
      <c r="J69" s="142">
        <f>-J36</f>
        <v>0</v>
      </c>
      <c r="K69" s="142">
        <f>-K36</f>
        <v>0</v>
      </c>
      <c r="L69" s="142">
        <f>-L36</f>
        <v>0</v>
      </c>
    </row>
    <row r="70" spans="1:12" s="2" customFormat="1" x14ac:dyDescent="0.25">
      <c r="A70" s="10" t="s">
        <v>1</v>
      </c>
      <c r="B70" s="11"/>
      <c r="C70" s="8"/>
      <c r="D70" s="8"/>
      <c r="E70" s="8"/>
      <c r="F70" s="8"/>
      <c r="G70" s="8"/>
      <c r="H70" s="8"/>
      <c r="I70" s="143">
        <v>0</v>
      </c>
      <c r="J70" s="144">
        <f>I70</f>
        <v>0</v>
      </c>
      <c r="K70" s="145">
        <f>J70</f>
        <v>0</v>
      </c>
      <c r="L70" s="145">
        <f>K70</f>
        <v>0</v>
      </c>
    </row>
    <row r="71" spans="1:12" s="13" customFormat="1" x14ac:dyDescent="0.25">
      <c r="A71" s="15" t="s">
        <v>32</v>
      </c>
      <c r="B71" s="14"/>
      <c r="C71" s="14"/>
      <c r="D71" s="14"/>
      <c r="E71" s="14"/>
      <c r="F71" s="14"/>
      <c r="G71" s="14"/>
      <c r="H71" s="14"/>
      <c r="I71" s="71">
        <v>0</v>
      </c>
      <c r="J71" s="72">
        <f>I71</f>
        <v>0</v>
      </c>
      <c r="K71" s="72">
        <f>J71</f>
        <v>0</v>
      </c>
      <c r="L71" s="72">
        <f>K71</f>
        <v>0</v>
      </c>
    </row>
    <row r="72" spans="1:12" s="2" customFormat="1" ht="30" x14ac:dyDescent="0.25">
      <c r="A72" s="10" t="s">
        <v>51</v>
      </c>
      <c r="B72" s="9"/>
      <c r="C72" s="8"/>
      <c r="D72" s="8"/>
      <c r="E72" s="8"/>
      <c r="F72" s="8"/>
      <c r="G72" s="8"/>
      <c r="H72" s="8"/>
      <c r="I72" s="74" t="e">
        <f>-PMT(I70/12,I71,I69)</f>
        <v>#NUM!</v>
      </c>
      <c r="J72" s="75" t="e">
        <f>-PMT(J70/12,J71,J69)</f>
        <v>#NUM!</v>
      </c>
      <c r="K72" s="75" t="e">
        <f>-PMT(K70/12,K71,K69)</f>
        <v>#NUM!</v>
      </c>
      <c r="L72" s="75" t="e">
        <f>-PMT(L70/12,L71,L69)</f>
        <v>#NUM!</v>
      </c>
    </row>
    <row r="73" spans="1:12" s="2" customFormat="1" ht="45" x14ac:dyDescent="0.25">
      <c r="A73" s="12" t="s">
        <v>52</v>
      </c>
      <c r="B73" s="11"/>
      <c r="C73" s="8"/>
      <c r="D73" s="8"/>
      <c r="E73" s="8"/>
      <c r="F73" s="8"/>
      <c r="G73" s="8"/>
      <c r="H73" s="8"/>
      <c r="I73" s="74" t="e">
        <f>0.8*I25-I72</f>
        <v>#DIV/0!</v>
      </c>
      <c r="J73" s="75" t="e">
        <f>0.8*J25-J72</f>
        <v>#NUM!</v>
      </c>
      <c r="K73" s="75" t="e">
        <f>0.8*K25-K72</f>
        <v>#NUM!</v>
      </c>
      <c r="L73" s="75" t="e">
        <f>0.8*L25-L72</f>
        <v>#NUM!</v>
      </c>
    </row>
    <row r="74" spans="1:12" s="2" customFormat="1" ht="30" x14ac:dyDescent="0.25">
      <c r="A74" s="10" t="s">
        <v>53</v>
      </c>
      <c r="B74" s="7"/>
      <c r="C74" s="7"/>
      <c r="D74" s="7"/>
      <c r="E74" s="7"/>
      <c r="F74" s="7"/>
      <c r="G74" s="7"/>
      <c r="H74" s="7"/>
      <c r="I74" s="76" t="e">
        <f>-IF(I73&lt;0,I73/I5,0)</f>
        <v>#DIV/0!</v>
      </c>
      <c r="J74" s="77" t="e">
        <f>-IF(J73&lt;0,J73/J5,0)</f>
        <v>#NUM!</v>
      </c>
      <c r="K74" s="78" t="e">
        <f>-IF(K73&lt;0,K73/K5,0)</f>
        <v>#NUM!</v>
      </c>
      <c r="L74" s="78" t="e">
        <f>-IF(L73&lt;0,L73/L5,0)</f>
        <v>#NUM!</v>
      </c>
    </row>
    <row r="75" spans="1:12" s="2" customFormat="1" ht="30" x14ac:dyDescent="0.25">
      <c r="A75" s="10" t="s">
        <v>38</v>
      </c>
      <c r="B75" s="9"/>
      <c r="C75" s="8"/>
      <c r="D75" s="8"/>
      <c r="E75" s="8"/>
      <c r="F75" s="8"/>
      <c r="G75" s="8"/>
      <c r="H75" s="8"/>
      <c r="I75" s="79"/>
      <c r="J75" s="80"/>
      <c r="K75" s="81"/>
      <c r="L75" s="81"/>
    </row>
    <row r="76" spans="1:12" s="2" customFormat="1" x14ac:dyDescent="0.25">
      <c r="A76" s="6" t="s">
        <v>0</v>
      </c>
      <c r="B76" s="5"/>
      <c r="C76" s="5"/>
      <c r="D76" s="5"/>
      <c r="E76" s="5"/>
      <c r="F76" s="5"/>
      <c r="G76" s="5"/>
      <c r="H76" s="5"/>
      <c r="I76" s="82" t="e">
        <f>IF(I73&lt;0,(I74+I9)*I6,I22)</f>
        <v>#DIV/0!</v>
      </c>
      <c r="J76" s="75" t="e">
        <f>IF(J73&lt;0,(J74+J9)*J6,J22)</f>
        <v>#NUM!</v>
      </c>
      <c r="K76" s="75" t="e">
        <f>IF(K73&lt;0,(K74+K9)*K6,K22)</f>
        <v>#NUM!</v>
      </c>
      <c r="L76" s="75" t="e">
        <f>IF(L73&lt;0,(L74+L9)*L6,L22)</f>
        <v>#NUM!</v>
      </c>
    </row>
    <row r="77" spans="1:12" s="2" customFormat="1" x14ac:dyDescent="0.25">
      <c r="A77" s="6" t="s">
        <v>9</v>
      </c>
      <c r="B77" s="5"/>
      <c r="C77" s="5"/>
      <c r="D77" s="5"/>
      <c r="E77" s="5"/>
      <c r="F77" s="5"/>
      <c r="G77" s="5"/>
      <c r="H77" s="5"/>
      <c r="I77" s="82" t="e">
        <f>IF(I74&gt;0,(I74+I9)*I7,I23)</f>
        <v>#DIV/0!</v>
      </c>
      <c r="J77" s="75" t="e">
        <f>IF(J74&gt;0,(J74+J9)*J7,J23)</f>
        <v>#NUM!</v>
      </c>
      <c r="K77" s="75" t="e">
        <f>IF(K74&gt;0,(K74+K9)*K7,K23)</f>
        <v>#NUM!</v>
      </c>
      <c r="L77" s="75" t="e">
        <f>IF(L74&gt;0,(L74+L9)*L7,L23)</f>
        <v>#NUM!</v>
      </c>
    </row>
    <row r="78" spans="1:12" s="2" customFormat="1" x14ac:dyDescent="0.25">
      <c r="A78" s="6" t="s">
        <v>7</v>
      </c>
      <c r="B78" s="5"/>
      <c r="C78" s="5"/>
      <c r="D78" s="5"/>
      <c r="E78" s="5"/>
      <c r="F78" s="5"/>
      <c r="G78" s="5"/>
      <c r="H78" s="5"/>
      <c r="I78" s="82" t="e">
        <f>IF(I73&lt;0,(I74+I9)*I8,I24)</f>
        <v>#DIV/0!</v>
      </c>
      <c r="J78" s="75" t="e">
        <f>IF(J73&lt;0,(J74+J9)*J8,J24)</f>
        <v>#NUM!</v>
      </c>
      <c r="K78" s="75" t="e">
        <f>IF(K73&lt;0,(K74+K9)*K8,K24)</f>
        <v>#NUM!</v>
      </c>
      <c r="L78" s="75" t="e">
        <f>IF(L73&lt;0,(L74+L9)*L8,L24)</f>
        <v>#NUM!</v>
      </c>
    </row>
  </sheetData>
  <sheetProtection password="CDA6" sheet="1" objects="1" scenarios="1"/>
  <mergeCells count="1">
    <mergeCell ref="A2:L2"/>
  </mergeCells>
  <conditionalFormatting sqref="I30:I32 J31:L31">
    <cfRule type="cellIs" dxfId="6" priority="10" operator="lessThan">
      <formula>0</formula>
    </cfRule>
  </conditionalFormatting>
  <conditionalFormatting sqref="I36:L36">
    <cfRule type="cellIs" dxfId="5" priority="9" operator="lessThan">
      <formula>0</formula>
    </cfRule>
  </conditionalFormatting>
  <conditionalFormatting sqref="I44:L44">
    <cfRule type="cellIs" dxfId="4" priority="8" operator="lessThan">
      <formula>0</formula>
    </cfRule>
  </conditionalFormatting>
  <conditionalFormatting sqref="I50:L50">
    <cfRule type="cellIs" dxfId="3" priority="7" operator="lessThan">
      <formula>0</formula>
    </cfRule>
  </conditionalFormatting>
  <conditionalFormatting sqref="I62:L62">
    <cfRule type="cellIs" dxfId="2" priority="6" operator="lessThan">
      <formula>0</formula>
    </cfRule>
  </conditionalFormatting>
  <conditionalFormatting sqref="I73:L73">
    <cfRule type="cellIs" dxfId="1" priority="4" operator="lessThan">
      <formula>0</formula>
    </cfRule>
  </conditionalFormatting>
  <conditionalFormatting sqref="B30:L30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F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13" zoomScale="120" zoomScaleNormal="120" workbookViewId="0">
      <selection activeCell="A13" sqref="A1:XFD1048576"/>
    </sheetView>
  </sheetViews>
  <sheetFormatPr defaultColWidth="11" defaultRowHeight="15.75" x14ac:dyDescent="0.25"/>
  <cols>
    <col min="1" max="1" width="38" style="68" customWidth="1"/>
    <col min="2" max="2" width="14.625" style="55" customWidth="1"/>
    <col min="3" max="3" width="15" style="55" customWidth="1"/>
    <col min="4" max="4" width="14.75" style="55" customWidth="1"/>
    <col min="5" max="16384" width="11" style="55"/>
  </cols>
  <sheetData>
    <row r="1" spans="1:8" ht="173.25" x14ac:dyDescent="0.25">
      <c r="A1" s="54"/>
      <c r="B1" s="59" t="s">
        <v>71</v>
      </c>
      <c r="C1" s="60" t="s">
        <v>69</v>
      </c>
      <c r="D1" s="61" t="s">
        <v>70</v>
      </c>
      <c r="E1" s="53"/>
      <c r="F1" s="53"/>
      <c r="G1" s="53"/>
      <c r="H1" s="53"/>
    </row>
    <row r="2" spans="1:8" ht="17.100000000000001" customHeight="1" x14ac:dyDescent="0.25">
      <c r="A2" s="62" t="s">
        <v>64</v>
      </c>
      <c r="B2" s="63">
        <f>'Финмодель_форма для заполнения'!I9+'Финмодель_форма для заполнения'!I10</f>
        <v>0</v>
      </c>
      <c r="C2" s="63">
        <f>'Финмодель_форма для заполнения'!I53</f>
        <v>0</v>
      </c>
      <c r="D2" s="64">
        <f>B2+C2</f>
        <v>0</v>
      </c>
    </row>
    <row r="3" spans="1:8" ht="17.100000000000001" customHeight="1" x14ac:dyDescent="0.25">
      <c r="A3" s="65" t="s">
        <v>63</v>
      </c>
      <c r="B3" s="63">
        <f>'Финмодель_форма для заполнения'!I9+'Финмодель_форма для заполнения'!I10</f>
        <v>0</v>
      </c>
      <c r="C3" s="63" t="e">
        <f>'Финмодель_форма для заполнения'!I63</f>
        <v>#DIV/0!</v>
      </c>
      <c r="D3" s="64" t="e">
        <f t="shared" ref="D3:D4" si="0">B3+C3</f>
        <v>#DIV/0!</v>
      </c>
    </row>
    <row r="4" spans="1:8" ht="17.100000000000001" customHeight="1" x14ac:dyDescent="0.25">
      <c r="A4" s="65" t="s">
        <v>65</v>
      </c>
      <c r="B4" s="63">
        <f>'Финмодель_форма для заполнения'!I9+'Финмодель_форма для заполнения'!I10</f>
        <v>0</v>
      </c>
      <c r="C4" s="66" t="e">
        <f>'Финмодель_форма для заполнения'!I74</f>
        <v>#DIV/0!</v>
      </c>
      <c r="D4" s="64" t="e">
        <f t="shared" si="0"/>
        <v>#DIV/0!</v>
      </c>
    </row>
    <row r="5" spans="1:8" x14ac:dyDescent="0.25">
      <c r="A5" s="65"/>
      <c r="B5" s="67"/>
    </row>
    <row r="6" spans="1:8" x14ac:dyDescent="0.25">
      <c r="A6" s="65"/>
      <c r="B6" s="67"/>
    </row>
    <row r="7" spans="1:8" x14ac:dyDescent="0.25">
      <c r="A7" s="6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R23" sqref="R23"/>
    </sheetView>
  </sheetViews>
  <sheetFormatPr defaultColWidth="8.875" defaultRowHeight="15.75" x14ac:dyDescent="0.25"/>
  <cols>
    <col min="1" max="1" width="28.375" style="55" customWidth="1"/>
    <col min="2" max="2" width="15.125" style="55" customWidth="1"/>
    <col min="3" max="3" width="20.125" style="55" customWidth="1"/>
    <col min="4" max="4" width="33.125" style="55" customWidth="1"/>
    <col min="5" max="5" width="21.875" style="55" customWidth="1"/>
    <col min="6" max="16384" width="8.875" style="55"/>
  </cols>
  <sheetData>
    <row r="1" spans="1:6" s="53" customFormat="1" ht="108.95" customHeight="1" x14ac:dyDescent="0.25">
      <c r="B1" s="54" t="s">
        <v>62</v>
      </c>
      <c r="C1" s="54" t="s">
        <v>66</v>
      </c>
      <c r="D1" s="54" t="s">
        <v>67</v>
      </c>
      <c r="E1" s="54" t="s">
        <v>68</v>
      </c>
      <c r="F1" s="54"/>
    </row>
    <row r="2" spans="1:6" x14ac:dyDescent="0.25">
      <c r="A2" s="55" t="s">
        <v>0</v>
      </c>
      <c r="B2" s="56">
        <f>'Финмодель_форма для заполнения'!I22</f>
        <v>0</v>
      </c>
      <c r="C2" s="56">
        <f>'Финмодель_форма для заполнения'!I55</f>
        <v>0</v>
      </c>
      <c r="D2" s="56" t="e">
        <f>'Финмодель_форма для заполнения'!I65</f>
        <v>#DIV/0!</v>
      </c>
      <c r="E2" s="56" t="e">
        <f>'Финмодель_форма для заполнения'!I76</f>
        <v>#DIV/0!</v>
      </c>
    </row>
    <row r="3" spans="1:6" x14ac:dyDescent="0.25">
      <c r="A3" s="55" t="s">
        <v>9</v>
      </c>
      <c r="B3" s="56">
        <f>'Финмодель_форма для заполнения'!I23</f>
        <v>0</v>
      </c>
      <c r="C3" s="56">
        <f>'Финмодель_форма для заполнения'!I56</f>
        <v>0</v>
      </c>
      <c r="D3" s="56" t="e">
        <f>'Финмодель_форма для заполнения'!I66</f>
        <v>#DIV/0!</v>
      </c>
      <c r="E3" s="56" t="e">
        <f>'Финмодель_форма для заполнения'!I77</f>
        <v>#DIV/0!</v>
      </c>
    </row>
    <row r="4" spans="1:6" x14ac:dyDescent="0.25">
      <c r="A4" s="55" t="s">
        <v>7</v>
      </c>
      <c r="B4" s="56">
        <f>'Финмодель_форма для заполнения'!I24</f>
        <v>0</v>
      </c>
      <c r="C4" s="56">
        <f>'Финмодель_форма для заполнения'!I57</f>
        <v>0</v>
      </c>
      <c r="D4" s="56" t="e">
        <f>'Финмодель_форма для заполнения'!I67</f>
        <v>#DIV/0!</v>
      </c>
      <c r="E4" s="56" t="e">
        <f>'Финмодель_форма для заполнения'!I78</f>
        <v>#DIV/0!</v>
      </c>
    </row>
    <row r="5" spans="1:6" x14ac:dyDescent="0.25">
      <c r="A5" s="55" t="s">
        <v>58</v>
      </c>
      <c r="B5" s="57">
        <f>'Финмодель_форма для заполнения'!I36</f>
        <v>0</v>
      </c>
    </row>
    <row r="8" spans="1:6" x14ac:dyDescent="0.25">
      <c r="D8" s="58"/>
    </row>
    <row r="11" spans="1:6" x14ac:dyDescent="0.25">
      <c r="D11" s="5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Финмодель_форма для заполнения</vt:lpstr>
      <vt:lpstr>Размер взноса </vt:lpstr>
      <vt:lpstr>Размер платежа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Железова</dc:creator>
  <cp:lastModifiedBy>Игорь Колесников</cp:lastModifiedBy>
  <dcterms:created xsi:type="dcterms:W3CDTF">2022-01-28T15:21:52Z</dcterms:created>
  <dcterms:modified xsi:type="dcterms:W3CDTF">2022-09-12T10:13:55Z</dcterms:modified>
</cp:coreProperties>
</file>