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Финансовая модель капремонта на спецсчете\Для семинара 24 февраля 2022 года\"/>
    </mc:Choice>
  </mc:AlternateContent>
  <bookViews>
    <workbookView xWindow="0" yWindow="0" windowWidth="28800" windowHeight="18000"/>
  </bookViews>
  <sheets>
    <sheet name="Форма для заполнения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F28" i="2"/>
  <c r="G28" i="2"/>
  <c r="H28" i="2"/>
  <c r="C28" i="2"/>
  <c r="D28" i="2"/>
  <c r="I47" i="2" l="1"/>
  <c r="I40" i="2"/>
  <c r="I41" i="2" s="1"/>
  <c r="Y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Z24" i="2"/>
  <c r="AA24" i="2"/>
  <c r="AB24" i="2"/>
  <c r="AC24" i="2"/>
  <c r="AD24" i="2"/>
  <c r="AE24" i="2"/>
  <c r="J24" i="2"/>
  <c r="L22" i="2"/>
  <c r="AE23" i="2"/>
  <c r="AD23" i="2"/>
  <c r="X23" i="2"/>
  <c r="Y23" i="2"/>
  <c r="Z23" i="2"/>
  <c r="AA23" i="2"/>
  <c r="AB23" i="2"/>
  <c r="AC23" i="2"/>
  <c r="Q23" i="2"/>
  <c r="R23" i="2"/>
  <c r="S23" i="2"/>
  <c r="T23" i="2"/>
  <c r="U23" i="2"/>
  <c r="V23" i="2"/>
  <c r="W23" i="2"/>
  <c r="O23" i="2"/>
  <c r="P23" i="2"/>
  <c r="K23" i="2"/>
  <c r="L23" i="2"/>
  <c r="M23" i="2"/>
  <c r="N23" i="2"/>
  <c r="M21" i="2"/>
  <c r="J21" i="2"/>
  <c r="M19" i="2"/>
  <c r="J17" i="2"/>
  <c r="J23" i="2"/>
  <c r="AE22" i="2"/>
  <c r="K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J22" i="2"/>
  <c r="B9" i="2" l="1"/>
  <c r="J12" i="2" l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K16" i="2" l="1"/>
  <c r="H31" i="2"/>
  <c r="G31" i="2"/>
  <c r="F31" i="2"/>
  <c r="E31" i="2"/>
  <c r="D31" i="2"/>
  <c r="C31" i="2"/>
  <c r="AB20" i="2"/>
  <c r="AC20" i="2"/>
  <c r="AD20" i="2"/>
  <c r="AE20" i="2"/>
  <c r="AE19" i="2"/>
  <c r="X19" i="2"/>
  <c r="Y19" i="2"/>
  <c r="Z19" i="2"/>
  <c r="AA19" i="2"/>
  <c r="AB19" i="2"/>
  <c r="AC19" i="2"/>
  <c r="AD19" i="2"/>
  <c r="T18" i="2"/>
  <c r="U18" i="2"/>
  <c r="V18" i="2"/>
  <c r="W18" i="2"/>
  <c r="X18" i="2"/>
  <c r="Y18" i="2"/>
  <c r="Z18" i="2"/>
  <c r="AA18" i="2"/>
  <c r="AB18" i="2"/>
  <c r="AC18" i="2"/>
  <c r="AD18" i="2"/>
  <c r="AE18" i="2"/>
  <c r="S18" i="2"/>
  <c r="Q17" i="2"/>
  <c r="R17" i="2"/>
  <c r="S17" i="2"/>
  <c r="T17" i="2"/>
  <c r="U17" i="2"/>
  <c r="V17" i="2"/>
  <c r="V31" i="2" s="1"/>
  <c r="W17" i="2"/>
  <c r="X17" i="2"/>
  <c r="Y17" i="2"/>
  <c r="Z17" i="2"/>
  <c r="AA17" i="2"/>
  <c r="AB17" i="2"/>
  <c r="AC17" i="2"/>
  <c r="AD17" i="2"/>
  <c r="AE17" i="2"/>
  <c r="L16" i="2"/>
  <c r="M16" i="2"/>
  <c r="N16" i="2"/>
  <c r="O16" i="2"/>
  <c r="P16" i="2"/>
  <c r="Q16" i="2"/>
  <c r="Q31" i="2" s="1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J16" i="2"/>
  <c r="P17" i="2" l="1"/>
  <c r="W19" i="2"/>
  <c r="W31" i="2" s="1"/>
  <c r="AA20" i="2"/>
  <c r="AE21" i="2"/>
  <c r="X21" i="2"/>
  <c r="Y21" i="2"/>
  <c r="Z21" i="2"/>
  <c r="AA21" i="2"/>
  <c r="AB21" i="2"/>
  <c r="AC21" i="2"/>
  <c r="AD21" i="2"/>
  <c r="K21" i="2"/>
  <c r="L21" i="2"/>
  <c r="N21" i="2"/>
  <c r="O21" i="2"/>
  <c r="P21" i="2"/>
  <c r="Q21" i="2"/>
  <c r="R21" i="2"/>
  <c r="S21" i="2"/>
  <c r="T21" i="2"/>
  <c r="U21" i="2"/>
  <c r="V21" i="2"/>
  <c r="W21" i="2"/>
  <c r="W20" i="2"/>
  <c r="X20" i="2"/>
  <c r="Y20" i="2"/>
  <c r="Z20" i="2"/>
  <c r="K20" i="2"/>
  <c r="L20" i="2"/>
  <c r="M20" i="2"/>
  <c r="N20" i="2"/>
  <c r="O20" i="2"/>
  <c r="P20" i="2"/>
  <c r="Q20" i="2"/>
  <c r="R20" i="2"/>
  <c r="S20" i="2"/>
  <c r="T20" i="2"/>
  <c r="U20" i="2"/>
  <c r="V20" i="2"/>
  <c r="J20" i="2"/>
  <c r="L19" i="2"/>
  <c r="K19" i="2"/>
  <c r="J19" i="2"/>
  <c r="N19" i="2"/>
  <c r="O19" i="2"/>
  <c r="P19" i="2"/>
  <c r="Q19" i="2"/>
  <c r="R19" i="2"/>
  <c r="S19" i="2"/>
  <c r="T19" i="2"/>
  <c r="U19" i="2"/>
  <c r="V19" i="2"/>
  <c r="P18" i="2"/>
  <c r="Q18" i="2"/>
  <c r="R18" i="2"/>
  <c r="K18" i="2"/>
  <c r="L18" i="2"/>
  <c r="M18" i="2"/>
  <c r="N18" i="2"/>
  <c r="O18" i="2"/>
  <c r="J18" i="2"/>
  <c r="AA31" i="2" l="1"/>
  <c r="M17" i="2"/>
  <c r="K17" i="2"/>
  <c r="L17" i="2"/>
  <c r="N17" i="2"/>
  <c r="O17" i="2"/>
  <c r="M8" i="2" l="1"/>
  <c r="N8" i="2" s="1"/>
  <c r="O8" i="2" s="1"/>
  <c r="P8" i="2" s="1"/>
  <c r="Q8" i="2" s="1"/>
  <c r="R8" i="2" s="1"/>
  <c r="S8" i="2" s="1"/>
  <c r="T8" i="2" s="1"/>
  <c r="U8" i="2" l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C5" i="2" l="1"/>
  <c r="B12" i="2"/>
  <c r="B27" i="2" l="1"/>
  <c r="B28" i="2"/>
  <c r="B30" i="2" s="1"/>
  <c r="C9" i="2"/>
  <c r="C12" i="2" s="1"/>
  <c r="C27" i="2" s="1"/>
  <c r="D5" i="2"/>
  <c r="J6" i="2"/>
  <c r="B11" i="2"/>
  <c r="B29" i="2" s="1"/>
  <c r="J47" i="2" l="1"/>
  <c r="J40" i="2"/>
  <c r="J41" i="2" s="1"/>
  <c r="C30" i="2"/>
  <c r="E5" i="2"/>
  <c r="F5" i="2" s="1"/>
  <c r="D9" i="2"/>
  <c r="D12" i="2" s="1"/>
  <c r="D27" i="2" s="1"/>
  <c r="K6" i="2"/>
  <c r="C11" i="2"/>
  <c r="C29" i="2" s="1"/>
  <c r="K40" i="2" l="1"/>
  <c r="K41" i="2" s="1"/>
  <c r="K47" i="2"/>
  <c r="D11" i="2"/>
  <c r="D29" i="2" s="1"/>
  <c r="F9" i="2"/>
  <c r="D30" i="2"/>
  <c r="E9" i="2"/>
  <c r="E12" i="2" s="1"/>
  <c r="E27" i="2" s="1"/>
  <c r="G5" i="2"/>
  <c r="C32" i="2"/>
  <c r="L6" i="2"/>
  <c r="L47" i="2" l="1"/>
  <c r="L40" i="2"/>
  <c r="L41" i="2" s="1"/>
  <c r="E11" i="2"/>
  <c r="E29" i="2" s="1"/>
  <c r="E30" i="2"/>
  <c r="G9" i="2"/>
  <c r="G12" i="2" s="1"/>
  <c r="H5" i="2"/>
  <c r="I5" i="2" s="1"/>
  <c r="D32" i="2"/>
  <c r="M6" i="2"/>
  <c r="F11" i="2"/>
  <c r="F12" i="2"/>
  <c r="M47" i="2" l="1"/>
  <c r="M40" i="2"/>
  <c r="M41" i="2" s="1"/>
  <c r="G27" i="2"/>
  <c r="F30" i="2"/>
  <c r="F27" i="2"/>
  <c r="G11" i="2"/>
  <c r="H9" i="2"/>
  <c r="H12" i="2" s="1"/>
  <c r="F29" i="2"/>
  <c r="E32" i="2"/>
  <c r="N6" i="2"/>
  <c r="I27" i="2" l="1"/>
  <c r="I28" i="2"/>
  <c r="N47" i="2"/>
  <c r="N40" i="2"/>
  <c r="N41" i="2" s="1"/>
  <c r="H27" i="2"/>
  <c r="I9" i="2"/>
  <c r="I10" i="2" s="1"/>
  <c r="G29" i="2"/>
  <c r="H11" i="2"/>
  <c r="J5" i="2"/>
  <c r="J28" i="2" s="1"/>
  <c r="I42" i="2"/>
  <c r="I48" i="2"/>
  <c r="G30" i="2"/>
  <c r="F32" i="2"/>
  <c r="O6" i="2"/>
  <c r="O40" i="2" l="1"/>
  <c r="O41" i="2" s="1"/>
  <c r="O47" i="2"/>
  <c r="H29" i="2"/>
  <c r="J9" i="2"/>
  <c r="J27" i="2"/>
  <c r="I11" i="2"/>
  <c r="J48" i="2"/>
  <c r="J42" i="2"/>
  <c r="K5" i="2"/>
  <c r="K28" i="2" s="1"/>
  <c r="H30" i="2"/>
  <c r="G32" i="2"/>
  <c r="P6" i="2"/>
  <c r="I30" i="2" l="1"/>
  <c r="P47" i="2"/>
  <c r="P40" i="2"/>
  <c r="P41" i="2" s="1"/>
  <c r="I29" i="2"/>
  <c r="K27" i="2"/>
  <c r="K9" i="2"/>
  <c r="K10" i="2" s="1"/>
  <c r="K11" i="2" s="1"/>
  <c r="K48" i="2"/>
  <c r="L5" i="2"/>
  <c r="L28" i="2" s="1"/>
  <c r="K42" i="2"/>
  <c r="J10" i="2"/>
  <c r="J11" i="2" s="1"/>
  <c r="H32" i="2"/>
  <c r="Q6" i="2"/>
  <c r="J30" i="2" l="1"/>
  <c r="Q40" i="2"/>
  <c r="Q41" i="2" s="1"/>
  <c r="Q47" i="2"/>
  <c r="J29" i="2"/>
  <c r="K29" i="2" s="1"/>
  <c r="L9" i="2"/>
  <c r="L27" i="2"/>
  <c r="L48" i="2"/>
  <c r="L42" i="2"/>
  <c r="M5" i="2"/>
  <c r="M28" i="2" s="1"/>
  <c r="I32" i="2"/>
  <c r="R6" i="2"/>
  <c r="I49" i="2" l="1"/>
  <c r="I43" i="2"/>
  <c r="I36" i="2"/>
  <c r="I37" i="2" s="1"/>
  <c r="R47" i="2"/>
  <c r="R40" i="2"/>
  <c r="R41" i="2" s="1"/>
  <c r="M27" i="2"/>
  <c r="M9" i="2"/>
  <c r="M48" i="2"/>
  <c r="M42" i="2"/>
  <c r="N5" i="2"/>
  <c r="N28" i="2" s="1"/>
  <c r="L10" i="2"/>
  <c r="L11" i="2" s="1"/>
  <c r="L29" i="2" s="1"/>
  <c r="K30" i="2"/>
  <c r="J32" i="2"/>
  <c r="J36" i="2" s="1"/>
  <c r="J37" i="2" s="1"/>
  <c r="S6" i="2"/>
  <c r="I44" i="2" l="1"/>
  <c r="J44" i="2" s="1"/>
  <c r="K44" i="2" s="1"/>
  <c r="L44" i="2" s="1"/>
  <c r="M44" i="2" s="1"/>
  <c r="J43" i="2"/>
  <c r="K43" i="2" s="1"/>
  <c r="L43" i="2" s="1"/>
  <c r="I50" i="2"/>
  <c r="J50" i="2" s="1"/>
  <c r="J49" i="2"/>
  <c r="K49" i="2" s="1"/>
  <c r="L49" i="2" s="1"/>
  <c r="M49" i="2" s="1"/>
  <c r="S40" i="2"/>
  <c r="S41" i="2" s="1"/>
  <c r="S47" i="2"/>
  <c r="M10" i="2"/>
  <c r="M11" i="2" s="1"/>
  <c r="M29" i="2" s="1"/>
  <c r="N9" i="2"/>
  <c r="N10" i="2" s="1"/>
  <c r="N11" i="2" s="1"/>
  <c r="N27" i="2"/>
  <c r="N48" i="2"/>
  <c r="N42" i="2"/>
  <c r="O5" i="2"/>
  <c r="O28" i="2" s="1"/>
  <c r="K32" i="2"/>
  <c r="K36" i="2" s="1"/>
  <c r="K37" i="2" s="1"/>
  <c r="L30" i="2"/>
  <c r="T6" i="2"/>
  <c r="T47" i="2" l="1"/>
  <c r="T40" i="2"/>
  <c r="T41" i="2" s="1"/>
  <c r="O9" i="2"/>
  <c r="O10" i="2" s="1"/>
  <c r="O11" i="2" s="1"/>
  <c r="O27" i="2"/>
  <c r="N49" i="2"/>
  <c r="N44" i="2"/>
  <c r="N29" i="2"/>
  <c r="O48" i="2"/>
  <c r="O42" i="2"/>
  <c r="P5" i="2"/>
  <c r="P28" i="2" s="1"/>
  <c r="L32" i="2"/>
  <c r="L36" i="2" s="1"/>
  <c r="L37" i="2" s="1"/>
  <c r="M30" i="2"/>
  <c r="U6" i="2"/>
  <c r="K50" i="2" l="1"/>
  <c r="L50" i="2" s="1"/>
  <c r="M50" i="2" s="1"/>
  <c r="N50" i="2" s="1"/>
  <c r="O50" i="2" s="1"/>
  <c r="U47" i="2"/>
  <c r="U40" i="2"/>
  <c r="U41" i="2" s="1"/>
  <c r="P27" i="2"/>
  <c r="P9" i="2"/>
  <c r="P10" i="2" s="1"/>
  <c r="P11" i="2" s="1"/>
  <c r="O44" i="2"/>
  <c r="O29" i="2"/>
  <c r="O49" i="2"/>
  <c r="P48" i="2"/>
  <c r="Q5" i="2"/>
  <c r="Q28" i="2" s="1"/>
  <c r="P42" i="2"/>
  <c r="M32" i="2"/>
  <c r="M36" i="2" s="1"/>
  <c r="M37" i="2" s="1"/>
  <c r="N30" i="2"/>
  <c r="V6" i="2"/>
  <c r="V47" i="2" l="1"/>
  <c r="V40" i="2"/>
  <c r="V41" i="2" s="1"/>
  <c r="Q27" i="2"/>
  <c r="Q9" i="2"/>
  <c r="Q10" i="2" s="1"/>
  <c r="P44" i="2"/>
  <c r="P50" i="2"/>
  <c r="P29" i="2"/>
  <c r="P49" i="2"/>
  <c r="Q48" i="2"/>
  <c r="R5" i="2"/>
  <c r="R28" i="2" s="1"/>
  <c r="Q42" i="2"/>
  <c r="O30" i="2"/>
  <c r="N32" i="2"/>
  <c r="N36" i="2" s="1"/>
  <c r="N37" i="2" s="1"/>
  <c r="W6" i="2"/>
  <c r="W40" i="2" l="1"/>
  <c r="W41" i="2" s="1"/>
  <c r="W47" i="2"/>
  <c r="R9" i="2"/>
  <c r="R10" i="2" s="1"/>
  <c r="R27" i="2"/>
  <c r="Q44" i="2"/>
  <c r="Q50" i="2"/>
  <c r="Q49" i="2"/>
  <c r="Q11" i="2"/>
  <c r="Q29" i="2" s="1"/>
  <c r="R48" i="2"/>
  <c r="S5" i="2"/>
  <c r="S28" i="2" s="1"/>
  <c r="R42" i="2"/>
  <c r="O32" i="2"/>
  <c r="O36" i="2" s="1"/>
  <c r="O37" i="2" s="1"/>
  <c r="P30" i="2"/>
  <c r="X6" i="2"/>
  <c r="X47" i="2" l="1"/>
  <c r="X40" i="2"/>
  <c r="X41" i="2" s="1"/>
  <c r="S27" i="2"/>
  <c r="S9" i="2"/>
  <c r="S10" i="2" s="1"/>
  <c r="R44" i="2"/>
  <c r="R50" i="2"/>
  <c r="R11" i="2"/>
  <c r="R29" i="2" s="1"/>
  <c r="S48" i="2"/>
  <c r="S42" i="2"/>
  <c r="T5" i="2"/>
  <c r="T28" i="2" s="1"/>
  <c r="R49" i="2"/>
  <c r="Q30" i="2"/>
  <c r="P32" i="2"/>
  <c r="P36" i="2" s="1"/>
  <c r="P37" i="2" s="1"/>
  <c r="Y6" i="2"/>
  <c r="Y40" i="2" l="1"/>
  <c r="Y41" i="2" s="1"/>
  <c r="Y47" i="2"/>
  <c r="T9" i="2"/>
  <c r="T10" i="2" s="1"/>
  <c r="T27" i="2"/>
  <c r="S11" i="2"/>
  <c r="S29" i="2" s="1"/>
  <c r="S44" i="2"/>
  <c r="S50" i="2"/>
  <c r="S49" i="2"/>
  <c r="T48" i="2"/>
  <c r="T42" i="2"/>
  <c r="U5" i="2"/>
  <c r="U28" i="2" s="1"/>
  <c r="R30" i="2"/>
  <c r="Q32" i="2"/>
  <c r="Q36" i="2" s="1"/>
  <c r="Q37" i="2" s="1"/>
  <c r="Z6" i="2"/>
  <c r="Z40" i="2" l="1"/>
  <c r="Z41" i="2" s="1"/>
  <c r="Z47" i="2"/>
  <c r="U27" i="2"/>
  <c r="U9" i="2"/>
  <c r="U10" i="2" s="1"/>
  <c r="T44" i="2"/>
  <c r="T49" i="2"/>
  <c r="T50" i="2"/>
  <c r="T11" i="2"/>
  <c r="T29" i="2" s="1"/>
  <c r="U48" i="2"/>
  <c r="U42" i="2"/>
  <c r="V5" i="2"/>
  <c r="V28" i="2" s="1"/>
  <c r="S30" i="2"/>
  <c r="R32" i="2"/>
  <c r="R36" i="2" s="1"/>
  <c r="R37" i="2" s="1"/>
  <c r="M43" i="2"/>
  <c r="AA6" i="2"/>
  <c r="AA40" i="2" l="1"/>
  <c r="AA41" i="2" s="1"/>
  <c r="AA47" i="2"/>
  <c r="V9" i="2"/>
  <c r="V10" i="2" s="1"/>
  <c r="V11" i="2" s="1"/>
  <c r="V27" i="2"/>
  <c r="U44" i="2"/>
  <c r="U49" i="2"/>
  <c r="U50" i="2"/>
  <c r="U11" i="2"/>
  <c r="U29" i="2" s="1"/>
  <c r="V48" i="2"/>
  <c r="V42" i="2"/>
  <c r="W5" i="2"/>
  <c r="W28" i="2" s="1"/>
  <c r="S32" i="2"/>
  <c r="S36" i="2" s="1"/>
  <c r="S37" i="2" s="1"/>
  <c r="T30" i="2"/>
  <c r="N43" i="2"/>
  <c r="AB6" i="2"/>
  <c r="AB47" i="2" l="1"/>
  <c r="AB40" i="2"/>
  <c r="AB41" i="2" s="1"/>
  <c r="W9" i="2"/>
  <c r="W10" i="2" s="1"/>
  <c r="W11" i="2" s="1"/>
  <c r="W27" i="2"/>
  <c r="V44" i="2"/>
  <c r="V49" i="2"/>
  <c r="V29" i="2"/>
  <c r="V50" i="2"/>
  <c r="W48" i="2"/>
  <c r="X5" i="2"/>
  <c r="X28" i="2" s="1"/>
  <c r="W42" i="2"/>
  <c r="U30" i="2"/>
  <c r="T32" i="2"/>
  <c r="T36" i="2" s="1"/>
  <c r="T37" i="2" s="1"/>
  <c r="O43" i="2"/>
  <c r="AC6" i="2"/>
  <c r="AC47" i="2" l="1"/>
  <c r="AC40" i="2"/>
  <c r="AC41" i="2" s="1"/>
  <c r="X27" i="2"/>
  <c r="X9" i="2"/>
  <c r="X10" i="2" s="1"/>
  <c r="X11" i="2" s="1"/>
  <c r="W44" i="2"/>
  <c r="W49" i="2"/>
  <c r="W29" i="2"/>
  <c r="X48" i="2"/>
  <c r="Y5" i="2"/>
  <c r="Y28" i="2" s="1"/>
  <c r="X42" i="2"/>
  <c r="W50" i="2"/>
  <c r="V30" i="2"/>
  <c r="U32" i="2"/>
  <c r="U36" i="2" s="1"/>
  <c r="U37" i="2" s="1"/>
  <c r="P43" i="2"/>
  <c r="AD6" i="2"/>
  <c r="AD47" i="2" l="1"/>
  <c r="AD40" i="2"/>
  <c r="AD41" i="2" s="1"/>
  <c r="Y27" i="2"/>
  <c r="Y9" i="2"/>
  <c r="Y10" i="2" s="1"/>
  <c r="Y11" i="2" s="1"/>
  <c r="X44" i="2"/>
  <c r="X49" i="2"/>
  <c r="X50" i="2"/>
  <c r="X29" i="2"/>
  <c r="Y48" i="2"/>
  <c r="Z5" i="2"/>
  <c r="Z28" i="2" s="1"/>
  <c r="Y42" i="2"/>
  <c r="W30" i="2"/>
  <c r="V32" i="2"/>
  <c r="V36" i="2" s="1"/>
  <c r="V37" i="2" s="1"/>
  <c r="Q43" i="2"/>
  <c r="AE6" i="2"/>
  <c r="AE47" i="2" l="1"/>
  <c r="AE40" i="2"/>
  <c r="AE41" i="2" s="1"/>
  <c r="Z9" i="2"/>
  <c r="Z10" i="2" s="1"/>
  <c r="Z27" i="2"/>
  <c r="Y44" i="2"/>
  <c r="Y50" i="2"/>
  <c r="Y49" i="2"/>
  <c r="Y29" i="2"/>
  <c r="Z48" i="2"/>
  <c r="Z42" i="2"/>
  <c r="AA5" i="2"/>
  <c r="AA28" i="2" s="1"/>
  <c r="W32" i="2"/>
  <c r="W36" i="2" s="1"/>
  <c r="W37" i="2" s="1"/>
  <c r="X30" i="2"/>
  <c r="R43" i="2"/>
  <c r="AA27" i="2" l="1"/>
  <c r="AA9" i="2"/>
  <c r="AA10" i="2" s="1"/>
  <c r="Z44" i="2"/>
  <c r="Z50" i="2"/>
  <c r="Z49" i="2"/>
  <c r="Z11" i="2"/>
  <c r="Z29" i="2" s="1"/>
  <c r="AA48" i="2"/>
  <c r="AB5" i="2"/>
  <c r="AB28" i="2" s="1"/>
  <c r="AA42" i="2"/>
  <c r="Y30" i="2"/>
  <c r="X32" i="2"/>
  <c r="X36" i="2" s="1"/>
  <c r="X37" i="2" s="1"/>
  <c r="S43" i="2"/>
  <c r="AB9" i="2" l="1"/>
  <c r="AB10" i="2" s="1"/>
  <c r="AB27" i="2"/>
  <c r="AA44" i="2"/>
  <c r="AA49" i="2"/>
  <c r="AA11" i="2"/>
  <c r="AA29" i="2" s="1"/>
  <c r="AB48" i="2"/>
  <c r="AC5" i="2"/>
  <c r="AC28" i="2" s="1"/>
  <c r="AB42" i="2"/>
  <c r="AA50" i="2"/>
  <c r="Z30" i="2"/>
  <c r="Y32" i="2"/>
  <c r="Y36" i="2" s="1"/>
  <c r="Y37" i="2" s="1"/>
  <c r="T43" i="2"/>
  <c r="AC27" i="2" l="1"/>
  <c r="AC9" i="2"/>
  <c r="AC10" i="2" s="1"/>
  <c r="AC11" i="2" s="1"/>
  <c r="AB44" i="2"/>
  <c r="AB50" i="2"/>
  <c r="AB49" i="2"/>
  <c r="AB11" i="2"/>
  <c r="AB29" i="2" s="1"/>
  <c r="AC48" i="2"/>
  <c r="AC42" i="2"/>
  <c r="AD5" i="2"/>
  <c r="AD28" i="2" s="1"/>
  <c r="Z32" i="2"/>
  <c r="Z36" i="2" s="1"/>
  <c r="Z37" i="2" s="1"/>
  <c r="AA30" i="2"/>
  <c r="U43" i="2"/>
  <c r="AC50" i="2" l="1"/>
  <c r="AD9" i="2"/>
  <c r="AD10" i="2" s="1"/>
  <c r="AD27" i="2"/>
  <c r="AC44" i="2"/>
  <c r="AC49" i="2"/>
  <c r="AC29" i="2"/>
  <c r="AD48" i="2"/>
  <c r="AD42" i="2"/>
  <c r="AE5" i="2"/>
  <c r="AE28" i="2" s="1"/>
  <c r="AB30" i="2"/>
  <c r="AA32" i="2"/>
  <c r="AA36" i="2" s="1"/>
  <c r="AA37" i="2" s="1"/>
  <c r="V43" i="2"/>
  <c r="W43" i="2" s="1"/>
  <c r="AE27" i="2" l="1"/>
  <c r="AE9" i="2"/>
  <c r="AE10" i="2" s="1"/>
  <c r="AE11" i="2" s="1"/>
  <c r="AD44" i="2"/>
  <c r="AD11" i="2"/>
  <c r="AD29" i="2" s="1"/>
  <c r="AD49" i="2"/>
  <c r="AE48" i="2"/>
  <c r="AE42" i="2"/>
  <c r="AD50" i="2"/>
  <c r="AC30" i="2"/>
  <c r="AB32" i="2"/>
  <c r="AB36" i="2" s="1"/>
  <c r="AB37" i="2" s="1"/>
  <c r="AE44" i="2" l="1"/>
  <c r="AE50" i="2"/>
  <c r="AE49" i="2"/>
  <c r="AE29" i="2"/>
  <c r="AD30" i="2"/>
  <c r="AC32" i="2"/>
  <c r="AC36" i="2" s="1"/>
  <c r="AC37" i="2" s="1"/>
  <c r="X43" i="2"/>
  <c r="AD32" i="2" l="1"/>
  <c r="AD36" i="2" s="1"/>
  <c r="AD37" i="2" s="1"/>
  <c r="AE30" i="2"/>
  <c r="AE32" i="2" s="1"/>
  <c r="AE36" i="2" s="1"/>
  <c r="AE37" i="2" s="1"/>
  <c r="Y43" i="2"/>
  <c r="Z43" i="2" l="1"/>
  <c r="AA43" i="2" l="1"/>
  <c r="AB43" i="2" l="1"/>
  <c r="AC43" i="2" l="1"/>
  <c r="AD43" i="2" l="1"/>
  <c r="AE43" i="2" l="1"/>
</calcChain>
</file>

<file path=xl/sharedStrings.xml><?xml version="1.0" encoding="utf-8"?>
<sst xmlns="http://schemas.openxmlformats.org/spreadsheetml/2006/main" count="164" uniqueCount="68">
  <si>
    <t>2025 (прогноз)</t>
  </si>
  <si>
    <t xml:space="preserve">2024 (прогноз) </t>
  </si>
  <si>
    <t xml:space="preserve">2023 (прогноз) </t>
  </si>
  <si>
    <t xml:space="preserve">Блок А. Исходные данные </t>
  </si>
  <si>
    <t>1. Площадь помещений, на которую начисляются взносы на КР, кв. м</t>
  </si>
  <si>
    <t xml:space="preserve">Блок В. Расчетные показатели </t>
  </si>
  <si>
    <t xml:space="preserve">2026 (прогноз) </t>
  </si>
  <si>
    <t xml:space="preserve">2027 (прогноз) </t>
  </si>
  <si>
    <t xml:space="preserve">2028 (прогноз) </t>
  </si>
  <si>
    <t xml:space="preserve">2029 (прогноз) </t>
  </si>
  <si>
    <t xml:space="preserve">2030 (прогноз) </t>
  </si>
  <si>
    <t xml:space="preserve">2031 (прогноз) </t>
  </si>
  <si>
    <t xml:space="preserve">2032 (прогноз) </t>
  </si>
  <si>
    <t xml:space="preserve">2033 (прогноз) </t>
  </si>
  <si>
    <t xml:space="preserve">2034 (прогноз) </t>
  </si>
  <si>
    <t xml:space="preserve">2035 (прогноз) </t>
  </si>
  <si>
    <t xml:space="preserve">2036 (прогноз) </t>
  </si>
  <si>
    <t xml:space="preserve">2037 (прогноз) </t>
  </si>
  <si>
    <t xml:space="preserve">2038 (прогноз) </t>
  </si>
  <si>
    <t xml:space="preserve">2039 (прогноз) </t>
  </si>
  <si>
    <t xml:space="preserve">2040 (прогноз) </t>
  </si>
  <si>
    <t xml:space="preserve">2041 (прогноз) </t>
  </si>
  <si>
    <t xml:space="preserve">2042 (прогноз) </t>
  </si>
  <si>
    <t xml:space="preserve">2043 (прогноз) </t>
  </si>
  <si>
    <t xml:space="preserve">2044 (прогноз) </t>
  </si>
  <si>
    <t>Суммарный взнос на КР, руб./кв.м. в месяц</t>
  </si>
  <si>
    <t xml:space="preserve">Суммарный взнос на КР, руб. кв. м/месяц </t>
  </si>
  <si>
    <t>-</t>
  </si>
  <si>
    <t xml:space="preserve">4. Прогноз индекса потребительских цен, % </t>
  </si>
  <si>
    <t xml:space="preserve">5. Годовой размер начисленных взносов на КР, руб. </t>
  </si>
  <si>
    <t xml:space="preserve">6. Годовой размер уплаченных взносов на КР, руб.  </t>
  </si>
  <si>
    <t xml:space="preserve">7. Годовой размер задолженности по взносам на КР, руб. </t>
  </si>
  <si>
    <t xml:space="preserve">8. Уровень собираемости взносов на КР, % </t>
  </si>
  <si>
    <t xml:space="preserve">5. Расходы на работы по КР, руб.  </t>
  </si>
  <si>
    <t>6. Оценка достаточности средств для проведения работ по КР (дефицит(-) / профицит(+) средств), руб.</t>
  </si>
  <si>
    <t>2. Установленный решением субъекта РФ минимальный размер взноса на КР, руб./кв. м в месяц</t>
  </si>
  <si>
    <t>11.7. РАБОТА 7</t>
  </si>
  <si>
    <t>11.8. РАБОТА 8</t>
  </si>
  <si>
    <t>11.9. РАБОТА 9</t>
  </si>
  <si>
    <t xml:space="preserve">12. Цепные индексы-дефляторы для прогноза стоимости работ по КР в будущие периоды </t>
  </si>
  <si>
    <r>
      <t xml:space="preserve">10. Стоимость выполненных работ по КР в период </t>
    </r>
    <r>
      <rPr>
        <u/>
        <sz val="11"/>
        <color theme="1"/>
        <rFont val="Times New Roman"/>
        <family val="1"/>
      </rPr>
      <t>до 2021 года включительно,</t>
    </r>
    <r>
      <rPr>
        <sz val="11"/>
        <color theme="1"/>
        <rFont val="Times New Roman"/>
        <family val="1"/>
        <charset val="204"/>
      </rPr>
      <t xml:space="preserve"> руб. </t>
    </r>
    <r>
      <rPr>
        <i/>
        <sz val="11"/>
        <rFont val="Times New Roman"/>
        <family val="1"/>
        <charset val="204"/>
      </rPr>
      <t xml:space="preserve">(1-ая работа выполнена не ранее 2016 года) </t>
    </r>
  </si>
  <si>
    <t xml:space="preserve">3. Дополнительный взнос на КР, установленный ОСС (при наличии), руб./кв. м </t>
  </si>
  <si>
    <t xml:space="preserve">11. Перечень работ по КР и их стоимость на текущий момент и в разные годы их проведения, руб.: </t>
  </si>
  <si>
    <t xml:space="preserve">3. Размер задолженности по взносам на КР накопленным итогом, руб. </t>
  </si>
  <si>
    <t>Доля доп. взноса от минимального  размера взноса на КР, %</t>
  </si>
  <si>
    <t xml:space="preserve">Годовые поступления на специальный счет с учетом уровня собираемости взносов и дополнительного взноса на КР, руб. </t>
  </si>
  <si>
    <t xml:space="preserve">Размер дополнительного взноса на КР, руб./кв. м в месяц </t>
  </si>
  <si>
    <t xml:space="preserve">9. Дополнительные годовые поступления на спец. счет (проценты по депозиту, плата за аренду общедомового имущества и др.), руб. </t>
  </si>
  <si>
    <t xml:space="preserve">1. Ежемесячные поступления на спец. счет с учетом уровня собираемости взносов, доп. поступений и  доп. взноса (при наличии), руб. </t>
  </si>
  <si>
    <t xml:space="preserve">2. Годовые поступления на спец. счет с учетом уровня собираемости взносов, доп. поступлений и доп. взноса (при наличии), руб. </t>
  </si>
  <si>
    <r>
      <t>4. Остаток средств на спец. счете на конец года с учетом расходования средств на проведение работ по КР</t>
    </r>
    <r>
      <rPr>
        <i/>
        <sz val="11"/>
        <color theme="1"/>
        <rFont val="Times New Roman"/>
        <family val="1"/>
        <charset val="204"/>
      </rPr>
      <t>, руб.</t>
    </r>
  </si>
  <si>
    <t>Блок С. Варианты привлечения дополнительных средств (восполнения дефицита  средств) для финансирования КР</t>
  </si>
  <si>
    <t xml:space="preserve">1. Установление дополнительного взноса на КР  на определенный период  для полного покрытия дефицита </t>
  </si>
  <si>
    <t xml:space="preserve">Продолжительность периода уплаты доп. взноса на КР (не более 12 месяцев), мес. </t>
  </si>
  <si>
    <t xml:space="preserve">Размер доп. взноса на КР в зависимости от продолжительности периода его уплаты, руб./кв. м в месяц </t>
  </si>
  <si>
    <t xml:space="preserve">2. Установление дополнительного взноса на КР в размере определенной доли от минимального размера взноса на КР </t>
  </si>
  <si>
    <t>Размер доп. взноса в денежном выражении, руб./кв. м в месяц</t>
  </si>
  <si>
    <t xml:space="preserve">Размер поступлений на спец. счет накопленым итогом, руб. </t>
  </si>
  <si>
    <t xml:space="preserve">Остаток средств на спец. счете с учетом выполненных работ по КР, руб. </t>
  </si>
  <si>
    <t>3. Установление фиксированного  значения дополнительного взноса на КР в денежном выражении</t>
  </si>
  <si>
    <t>11.2. Ремонт внутридомовых систем электроснабжения - 2035</t>
  </si>
  <si>
    <t>11.1. Ремонт крыши - 2030</t>
  </si>
  <si>
    <t>11.5. Ремонт фасада - 2040</t>
  </si>
  <si>
    <t>11.4. Ремонт ГВС и ХВС (стояки + розлив) - 2036</t>
  </si>
  <si>
    <t>11.3. Ремонт канализации - 2035</t>
  </si>
  <si>
    <t>11.6. Замена лифтов (9 штук, пассажирские) - 2040</t>
  </si>
  <si>
    <t xml:space="preserve">Долгосрочное планирование капиатального ремонта МКД. ПРИМЕР: г. Санкт-Петербург </t>
  </si>
  <si>
    <t xml:space="preserve">Пример подготовлен  совместно с ООО НП "Модернизация МДК", г. Санкт-Петербург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</si>
</sst>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\ _₽_-;\-* #,##0\ _₽_-;_-* &quot;-&quot;??\ _₽_-;_-@_-"/>
    <numFmt numFmtId="166" formatCode="0.0"/>
    <numFmt numFmtId="167" formatCode="#,##0.0"/>
    <numFmt numFmtId="168" formatCode="#,##0.00_ ;[Red]\-#,##0.00\ "/>
    <numFmt numFmtId="169" formatCode="#,##0_ ;\-#,##0\ "/>
  </numFmts>
  <fonts count="19" x14ac:knownFonts="1">
    <font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2" xfId="1" applyFont="1" applyBorder="1"/>
    <xf numFmtId="0" fontId="2" fillId="0" borderId="0" xfId="1" applyFont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166" fontId="2" fillId="3" borderId="0" xfId="1" applyNumberFormat="1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/>
    </xf>
    <xf numFmtId="9" fontId="2" fillId="3" borderId="0" xfId="2" applyFont="1" applyFill="1" applyBorder="1" applyAlignment="1">
      <alignment horizontal="center" vertical="center"/>
    </xf>
    <xf numFmtId="165" fontId="2" fillId="2" borderId="0" xfId="3" applyNumberFormat="1" applyFont="1" applyFill="1" applyBorder="1" applyAlignment="1">
      <alignment horizontal="center" vertical="center"/>
    </xf>
    <xf numFmtId="165" fontId="2" fillId="3" borderId="0" xfId="3" applyNumberFormat="1" applyFont="1" applyFill="1" applyBorder="1" applyAlignment="1">
      <alignment horizontal="center" vertical="center"/>
    </xf>
    <xf numFmtId="165" fontId="4" fillId="3" borderId="0" xfId="3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165" fontId="2" fillId="5" borderId="2" xfId="3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165" fontId="2" fillId="5" borderId="0" xfId="1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 indent="1"/>
    </xf>
    <xf numFmtId="0" fontId="2" fillId="3" borderId="2" xfId="1" applyFont="1" applyFill="1" applyBorder="1"/>
    <xf numFmtId="9" fontId="2" fillId="3" borderId="0" xfId="1" applyNumberFormat="1" applyFont="1" applyFill="1" applyBorder="1" applyAlignment="1"/>
    <xf numFmtId="0" fontId="2" fillId="3" borderId="0" xfId="1" applyFont="1" applyFill="1" applyBorder="1" applyAlignment="1"/>
    <xf numFmtId="0" fontId="2" fillId="3" borderId="0" xfId="1" applyFont="1" applyFill="1" applyBorder="1"/>
    <xf numFmtId="165" fontId="2" fillId="3" borderId="0" xfId="1" applyNumberFormat="1" applyFont="1" applyFill="1" applyBorder="1"/>
    <xf numFmtId="0" fontId="2" fillId="5" borderId="2" xfId="1" applyFont="1" applyFill="1" applyBorder="1" applyAlignment="1"/>
    <xf numFmtId="0" fontId="2" fillId="5" borderId="2" xfId="1" applyFont="1" applyFill="1" applyBorder="1"/>
    <xf numFmtId="9" fontId="2" fillId="3" borderId="0" xfId="2" applyFont="1" applyFill="1" applyBorder="1" applyAlignment="1">
      <alignment horizontal="center" vertical="center" wrapText="1"/>
    </xf>
    <xf numFmtId="165" fontId="8" fillId="5" borderId="0" xfId="1" applyNumberFormat="1" applyFont="1" applyFill="1" applyBorder="1" applyAlignment="1">
      <alignment horizontal="center" vertical="center"/>
    </xf>
    <xf numFmtId="0" fontId="9" fillId="11" borderId="3" xfId="1" applyFont="1" applyFill="1" applyBorder="1"/>
    <xf numFmtId="0" fontId="2" fillId="5" borderId="4" xfId="1" applyFont="1" applyFill="1" applyBorder="1"/>
    <xf numFmtId="165" fontId="2" fillId="5" borderId="5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left" vertical="center" wrapText="1"/>
    </xf>
    <xf numFmtId="165" fontId="3" fillId="4" borderId="7" xfId="1" applyNumberFormat="1" applyFont="1" applyFill="1" applyBorder="1" applyAlignment="1">
      <alignment horizontal="center" vertical="center"/>
    </xf>
    <xf numFmtId="0" fontId="4" fillId="8" borderId="9" xfId="1" applyFont="1" applyFill="1" applyBorder="1" applyAlignment="1">
      <alignment horizontal="left" wrapText="1"/>
    </xf>
    <xf numFmtId="0" fontId="2" fillId="9" borderId="2" xfId="1" applyFont="1" applyFill="1" applyBorder="1" applyAlignment="1">
      <alignment horizontal="center" vertical="center"/>
    </xf>
    <xf numFmtId="38" fontId="4" fillId="10" borderId="2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left" wrapText="1" indent="1"/>
    </xf>
    <xf numFmtId="0" fontId="2" fillId="9" borderId="0" xfId="1" applyFont="1" applyFill="1" applyBorder="1" applyAlignment="1">
      <alignment horizontal="center" vertical="center"/>
    </xf>
    <xf numFmtId="38" fontId="2" fillId="10" borderId="0" xfId="1" applyNumberFormat="1" applyFont="1" applyFill="1" applyBorder="1" applyAlignment="1">
      <alignment horizontal="center" vertical="center"/>
    </xf>
    <xf numFmtId="38" fontId="2" fillId="10" borderId="5" xfId="1" applyNumberFormat="1" applyFont="1" applyFill="1" applyBorder="1" applyAlignment="1">
      <alignment horizontal="center" vertical="center"/>
    </xf>
    <xf numFmtId="0" fontId="2" fillId="9" borderId="6" xfId="1" applyFont="1" applyFill="1" applyBorder="1" applyAlignment="1">
      <alignment horizontal="left" wrapText="1" indent="1"/>
    </xf>
    <xf numFmtId="0" fontId="2" fillId="9" borderId="7" xfId="1" applyFont="1" applyFill="1" applyBorder="1" applyAlignment="1">
      <alignment horizontal="center" vertical="center"/>
    </xf>
    <xf numFmtId="38" fontId="2" fillId="10" borderId="7" xfId="1" applyNumberFormat="1" applyFont="1" applyFill="1" applyBorder="1" applyAlignment="1">
      <alignment horizontal="center" vertical="center"/>
    </xf>
    <xf numFmtId="38" fontId="2" fillId="10" borderId="2" xfId="1" applyNumberFormat="1" applyFont="1" applyFill="1" applyBorder="1" applyAlignment="1">
      <alignment horizontal="center" vertical="center"/>
    </xf>
    <xf numFmtId="38" fontId="2" fillId="10" borderId="2" xfId="1" applyNumberFormat="1" applyFont="1" applyFill="1" applyBorder="1"/>
    <xf numFmtId="38" fontId="4" fillId="10" borderId="0" xfId="1" applyNumberFormat="1" applyFont="1" applyFill="1" applyBorder="1" applyAlignment="1">
      <alignment horizontal="center" vertical="center"/>
    </xf>
    <xf numFmtId="38" fontId="4" fillId="10" borderId="5" xfId="1" applyNumberFormat="1" applyFont="1" applyFill="1" applyBorder="1" applyAlignment="1">
      <alignment horizontal="center" vertical="center"/>
    </xf>
    <xf numFmtId="0" fontId="9" fillId="12" borderId="3" xfId="1" applyFont="1" applyFill="1" applyBorder="1"/>
    <xf numFmtId="0" fontId="2" fillId="3" borderId="4" xfId="1" applyFont="1" applyFill="1" applyBorder="1"/>
    <xf numFmtId="9" fontId="2" fillId="3" borderId="5" xfId="1" applyNumberFormat="1" applyFont="1" applyFill="1" applyBorder="1" applyAlignment="1"/>
    <xf numFmtId="165" fontId="2" fillId="3" borderId="5" xfId="3" applyNumberFormat="1" applyFont="1" applyFill="1" applyBorder="1" applyAlignment="1">
      <alignment horizontal="center" vertical="center"/>
    </xf>
    <xf numFmtId="9" fontId="2" fillId="3" borderId="5" xfId="2" applyFont="1" applyFill="1" applyBorder="1" applyAlignment="1">
      <alignment horizontal="center" vertical="center" wrapText="1"/>
    </xf>
    <xf numFmtId="0" fontId="2" fillId="3" borderId="5" xfId="1" applyFont="1" applyFill="1" applyBorder="1"/>
    <xf numFmtId="0" fontId="2" fillId="2" borderId="6" xfId="1" applyFont="1" applyFill="1" applyBorder="1" applyAlignment="1">
      <alignment horizontal="left" vertical="center" wrapText="1"/>
    </xf>
    <xf numFmtId="9" fontId="2" fillId="2" borderId="7" xfId="2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/>
    </xf>
    <xf numFmtId="2" fontId="5" fillId="6" borderId="7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2" fontId="5" fillId="3" borderId="8" xfId="1" applyNumberFormat="1" applyFont="1" applyFill="1" applyBorder="1" applyAlignment="1">
      <alignment horizontal="center" vertical="center"/>
    </xf>
    <xf numFmtId="38" fontId="6" fillId="5" borderId="7" xfId="1" applyNumberFormat="1" applyFont="1" applyFill="1" applyBorder="1" applyAlignment="1">
      <alignment horizontal="center" vertical="center"/>
    </xf>
    <xf numFmtId="0" fontId="9" fillId="7" borderId="10" xfId="1" applyFont="1" applyFill="1" applyBorder="1" applyAlignment="1">
      <alignment horizontal="left" wrapText="1"/>
    </xf>
    <xf numFmtId="0" fontId="2" fillId="10" borderId="2" xfId="1" applyFont="1" applyFill="1" applyBorder="1"/>
    <xf numFmtId="165" fontId="2" fillId="10" borderId="2" xfId="1" applyNumberFormat="1" applyFont="1" applyFill="1" applyBorder="1"/>
    <xf numFmtId="165" fontId="2" fillId="10" borderId="4" xfId="1" applyNumberFormat="1" applyFont="1" applyFill="1" applyBorder="1"/>
    <xf numFmtId="0" fontId="4" fillId="8" borderId="11" xfId="1" applyFont="1" applyFill="1" applyBorder="1" applyAlignment="1">
      <alignment horizontal="left" wrapText="1"/>
    </xf>
    <xf numFmtId="167" fontId="2" fillId="10" borderId="0" xfId="1" applyNumberFormat="1" applyFont="1" applyFill="1" applyBorder="1" applyAlignment="1">
      <alignment horizontal="center" vertical="center"/>
    </xf>
    <xf numFmtId="167" fontId="2" fillId="10" borderId="5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left" vertical="center" wrapText="1"/>
    </xf>
    <xf numFmtId="1" fontId="7" fillId="3" borderId="5" xfId="2" applyNumberFormat="1" applyFont="1" applyFill="1" applyBorder="1" applyAlignment="1">
      <alignment horizontal="center" vertical="center" wrapText="1"/>
    </xf>
    <xf numFmtId="0" fontId="11" fillId="2" borderId="0" xfId="2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left" vertical="center" wrapText="1"/>
    </xf>
    <xf numFmtId="3" fontId="7" fillId="3" borderId="0" xfId="2" applyNumberFormat="1" applyFont="1" applyFill="1" applyBorder="1" applyAlignment="1">
      <alignment horizontal="center" vertical="center"/>
    </xf>
    <xf numFmtId="3" fontId="2" fillId="0" borderId="0" xfId="1" applyNumberFormat="1" applyFont="1" applyBorder="1"/>
    <xf numFmtId="165" fontId="2" fillId="3" borderId="0" xfId="1" applyNumberFormat="1" applyFont="1" applyFill="1" applyBorder="1" applyAlignment="1">
      <alignment vertical="center"/>
    </xf>
    <xf numFmtId="3" fontId="2" fillId="4" borderId="0" xfId="1" applyNumberFormat="1" applyFont="1" applyFill="1" applyBorder="1" applyAlignment="1">
      <alignment horizontal="center" vertical="center"/>
    </xf>
    <xf numFmtId="3" fontId="2" fillId="5" borderId="0" xfId="1" applyNumberFormat="1" applyFont="1" applyFill="1" applyBorder="1" applyAlignment="1">
      <alignment horizontal="center" vertical="center"/>
    </xf>
    <xf numFmtId="165" fontId="2" fillId="9" borderId="0" xfId="1" applyNumberFormat="1" applyFont="1" applyFill="1" applyBorder="1" applyAlignment="1">
      <alignment horizontal="center" vertical="center"/>
    </xf>
    <xf numFmtId="3" fontId="4" fillId="6" borderId="0" xfId="3" applyNumberFormat="1" applyFont="1" applyFill="1" applyBorder="1" applyAlignment="1">
      <alignment horizontal="center" vertical="center"/>
    </xf>
    <xf numFmtId="9" fontId="7" fillId="10" borderId="0" xfId="4" applyFont="1" applyFill="1" applyBorder="1" applyAlignment="1">
      <alignment horizontal="center" vertical="center"/>
    </xf>
    <xf numFmtId="9" fontId="7" fillId="3" borderId="0" xfId="2" applyFont="1" applyFill="1" applyBorder="1" applyAlignment="1">
      <alignment horizontal="center" vertical="center"/>
    </xf>
    <xf numFmtId="165" fontId="2" fillId="3" borderId="5" xfId="1" applyNumberFormat="1" applyFont="1" applyFill="1" applyBorder="1" applyAlignment="1">
      <alignment vertical="center"/>
    </xf>
    <xf numFmtId="165" fontId="2" fillId="3" borderId="5" xfId="1" applyNumberFormat="1" applyFont="1" applyFill="1" applyBorder="1"/>
    <xf numFmtId="38" fontId="6" fillId="5" borderId="8" xfId="1" applyNumberFormat="1" applyFont="1" applyFill="1" applyBorder="1" applyAlignment="1">
      <alignment horizontal="center" vertical="center"/>
    </xf>
    <xf numFmtId="9" fontId="7" fillId="10" borderId="5" xfId="4" applyFont="1" applyFill="1" applyBorder="1" applyAlignment="1">
      <alignment horizontal="center" vertical="center"/>
    </xf>
    <xf numFmtId="38" fontId="2" fillId="10" borderId="8" xfId="1" applyNumberFormat="1" applyFont="1" applyFill="1" applyBorder="1" applyAlignment="1">
      <alignment horizontal="center" vertical="center"/>
    </xf>
    <xf numFmtId="38" fontId="4" fillId="10" borderId="4" xfId="1" applyNumberFormat="1" applyFont="1" applyFill="1" applyBorder="1" applyAlignment="1">
      <alignment horizontal="center" vertical="center"/>
    </xf>
    <xf numFmtId="3" fontId="2" fillId="5" borderId="5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 wrapText="1"/>
    </xf>
    <xf numFmtId="2" fontId="4" fillId="6" borderId="0" xfId="1" applyNumberFormat="1" applyFont="1" applyFill="1" applyBorder="1" applyAlignment="1">
      <alignment horizontal="center" vertical="center" wrapText="1"/>
    </xf>
    <xf numFmtId="3" fontId="2" fillId="2" borderId="0" xfId="3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horizontal="center" vertical="center"/>
    </xf>
    <xf numFmtId="3" fontId="2" fillId="3" borderId="5" xfId="3" applyNumberFormat="1" applyFont="1" applyFill="1" applyBorder="1" applyAlignment="1">
      <alignment horizontal="center" vertical="center"/>
    </xf>
    <xf numFmtId="3" fontId="15" fillId="5" borderId="0" xfId="1" applyNumberFormat="1" applyFont="1" applyFill="1" applyBorder="1" applyAlignment="1">
      <alignment horizontal="center" vertical="center"/>
    </xf>
    <xf numFmtId="3" fontId="15" fillId="5" borderId="5" xfId="1" applyNumberFormat="1" applyFont="1" applyFill="1" applyBorder="1" applyAlignment="1">
      <alignment horizontal="center" vertical="center"/>
    </xf>
    <xf numFmtId="2" fontId="7" fillId="3" borderId="0" xfId="1" applyNumberFormat="1" applyFont="1" applyFill="1" applyBorder="1" applyAlignment="1">
      <alignment horizontal="center" vertical="center" wrapText="1"/>
    </xf>
    <xf numFmtId="2" fontId="7" fillId="3" borderId="5" xfId="1" applyNumberFormat="1" applyFont="1" applyFill="1" applyBorder="1" applyAlignment="1">
      <alignment horizontal="center"/>
    </xf>
    <xf numFmtId="0" fontId="7" fillId="3" borderId="0" xfId="2" applyNumberFormat="1" applyFont="1" applyFill="1" applyBorder="1" applyAlignment="1">
      <alignment horizontal="center" vertical="center"/>
    </xf>
    <xf numFmtId="3" fontId="2" fillId="3" borderId="5" xfId="1" applyNumberFormat="1" applyFont="1" applyFill="1" applyBorder="1" applyAlignment="1">
      <alignment horizontal="center"/>
    </xf>
    <xf numFmtId="3" fontId="2" fillId="3" borderId="5" xfId="1" applyNumberFormat="1" applyFont="1" applyFill="1" applyBorder="1" applyAlignment="1">
      <alignment horizontal="center" vertical="center"/>
    </xf>
    <xf numFmtId="38" fontId="7" fillId="10" borderId="0" xfId="1" applyNumberFormat="1" applyFont="1" applyFill="1" applyBorder="1" applyAlignment="1">
      <alignment horizontal="center" vertical="center"/>
    </xf>
    <xf numFmtId="0" fontId="14" fillId="0" borderId="0" xfId="1" applyFont="1"/>
    <xf numFmtId="38" fontId="7" fillId="10" borderId="5" xfId="1" applyNumberFormat="1" applyFont="1" applyFill="1" applyBorder="1" applyAlignment="1">
      <alignment horizontal="center" vertical="center"/>
    </xf>
    <xf numFmtId="4" fontId="2" fillId="10" borderId="0" xfId="1" applyNumberFormat="1" applyFont="1" applyFill="1" applyBorder="1" applyAlignment="1">
      <alignment horizontal="center" vertical="center"/>
    </xf>
    <xf numFmtId="4" fontId="2" fillId="10" borderId="5" xfId="1" applyNumberFormat="1" applyFont="1" applyFill="1" applyBorder="1" applyAlignment="1">
      <alignment horizontal="center" vertical="center"/>
    </xf>
    <xf numFmtId="4" fontId="2" fillId="0" borderId="0" xfId="1" applyNumberFormat="1" applyFont="1"/>
    <xf numFmtId="2" fontId="15" fillId="10" borderId="0" xfId="4" applyNumberFormat="1" applyFont="1" applyFill="1" applyBorder="1" applyAlignment="1">
      <alignment horizontal="center" vertical="center"/>
    </xf>
    <xf numFmtId="2" fontId="15" fillId="10" borderId="5" xfId="4" applyNumberFormat="1" applyFont="1" applyFill="1" applyBorder="1" applyAlignment="1">
      <alignment horizontal="center" vertical="center"/>
    </xf>
    <xf numFmtId="168" fontId="2" fillId="10" borderId="0" xfId="1" applyNumberFormat="1" applyFont="1" applyFill="1" applyBorder="1" applyAlignment="1">
      <alignment horizontal="center" vertical="center"/>
    </xf>
    <xf numFmtId="168" fontId="2" fillId="10" borderId="5" xfId="1" applyNumberFormat="1" applyFont="1" applyFill="1" applyBorder="1" applyAlignment="1">
      <alignment horizontal="center" vertical="center"/>
    </xf>
    <xf numFmtId="0" fontId="16" fillId="0" borderId="0" xfId="0" applyFont="1"/>
    <xf numFmtId="0" fontId="2" fillId="2" borderId="1" xfId="1" applyFont="1" applyFill="1" applyBorder="1" applyAlignment="1">
      <alignment horizontal="left" wrapText="1"/>
    </xf>
    <xf numFmtId="0" fontId="2" fillId="2" borderId="12" xfId="1" applyFont="1" applyFill="1" applyBorder="1" applyAlignment="1">
      <alignment horizontal="left" wrapText="1"/>
    </xf>
    <xf numFmtId="3" fontId="7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center" vertical="center"/>
    </xf>
    <xf numFmtId="3" fontId="2" fillId="6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166" fontId="2" fillId="3" borderId="0" xfId="1" applyNumberFormat="1" applyFont="1" applyFill="1" applyBorder="1" applyAlignment="1">
      <alignment horizontal="center" vertical="center"/>
    </xf>
    <xf numFmtId="166" fontId="2" fillId="3" borderId="5" xfId="1" applyNumberFormat="1" applyFont="1" applyFill="1" applyBorder="1" applyAlignment="1">
      <alignment horizontal="center" vertical="center"/>
    </xf>
    <xf numFmtId="169" fontId="7" fillId="3" borderId="0" xfId="2" applyNumberFormat="1" applyFont="1" applyFill="1" applyBorder="1" applyAlignment="1">
      <alignment horizontal="center" vertical="center"/>
    </xf>
    <xf numFmtId="169" fontId="7" fillId="3" borderId="5" xfId="2" applyNumberFormat="1" applyFont="1" applyFill="1" applyBorder="1" applyAlignment="1">
      <alignment horizontal="center" vertical="center" wrapText="1"/>
    </xf>
    <xf numFmtId="169" fontId="2" fillId="0" borderId="0" xfId="1" applyNumberFormat="1" applyFont="1" applyBorder="1"/>
    <xf numFmtId="4" fontId="13" fillId="0" borderId="0" xfId="1" applyNumberFormat="1" applyFont="1" applyAlignment="1">
      <alignment wrapText="1"/>
    </xf>
    <xf numFmtId="0" fontId="1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</cellXfs>
  <cellStyles count="5">
    <cellStyle name="Обычный" xfId="0" builtinId="0"/>
    <cellStyle name="Обычный 2" xfId="1"/>
    <cellStyle name="Процентный" xfId="4" builtinId="5"/>
    <cellStyle name="Процентный 2" xfId="2"/>
    <cellStyle name="Финансовый 2" xfId="3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defaultColWidth="9.6640625" defaultRowHeight="15" x14ac:dyDescent="0.25"/>
  <cols>
    <col min="1" max="1" width="48.88671875" style="1" customWidth="1"/>
    <col min="2" max="2" width="11.33203125" style="19" customWidth="1"/>
    <col min="3" max="3" width="11.6640625" style="19" customWidth="1"/>
    <col min="4" max="4" width="11.33203125" style="19" customWidth="1"/>
    <col min="5" max="7" width="10.6640625" style="19" customWidth="1"/>
    <col min="8" max="8" width="11.6640625" style="19" customWidth="1"/>
    <col min="9" max="9" width="10.6640625" style="19" customWidth="1"/>
    <col min="10" max="10" width="11.5546875" style="19" customWidth="1"/>
    <col min="11" max="11" width="11" style="19" customWidth="1"/>
    <col min="12" max="12" width="11.33203125" style="19" customWidth="1"/>
    <col min="13" max="13" width="10.88671875" style="1" customWidth="1"/>
    <col min="14" max="14" width="11" style="1" customWidth="1"/>
    <col min="15" max="15" width="11.6640625" style="1" customWidth="1"/>
    <col min="16" max="16" width="11.5546875" style="1" customWidth="1"/>
    <col min="17" max="18" width="10.6640625" style="1" customWidth="1"/>
    <col min="19" max="19" width="10.6640625" style="1" bestFit="1" customWidth="1"/>
    <col min="20" max="21" width="10.6640625" style="1" customWidth="1"/>
    <col min="22" max="22" width="12.109375" style="1" customWidth="1"/>
    <col min="23" max="23" width="12.109375" style="1" bestFit="1" customWidth="1"/>
    <col min="24" max="24" width="11.88671875" style="1" customWidth="1"/>
    <col min="25" max="25" width="10.88671875" style="1" customWidth="1"/>
    <col min="26" max="26" width="10.6640625" style="1" customWidth="1"/>
    <col min="27" max="27" width="12.109375" style="1" bestFit="1" customWidth="1"/>
    <col min="28" max="28" width="11.6640625" style="1" customWidth="1"/>
    <col min="29" max="29" width="11.5546875" style="1" customWidth="1"/>
    <col min="30" max="30" width="12.6640625" style="1" customWidth="1"/>
    <col min="31" max="31" width="13" style="1" customWidth="1"/>
    <col min="32" max="16384" width="9.6640625" style="1"/>
  </cols>
  <sheetData>
    <row r="1" spans="1:32" x14ac:dyDescent="0.25">
      <c r="A1" s="128" t="s">
        <v>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32" x14ac:dyDescent="0.25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32" ht="39" customHeight="1" thickBot="1" x14ac:dyDescent="0.3">
      <c r="A3" s="127"/>
      <c r="B3" s="4">
        <v>2015</v>
      </c>
      <c r="C3" s="4">
        <v>2016</v>
      </c>
      <c r="D3" s="4">
        <v>2017</v>
      </c>
      <c r="E3" s="4">
        <v>2018</v>
      </c>
      <c r="F3" s="4">
        <v>2019</v>
      </c>
      <c r="G3" s="4">
        <v>2020</v>
      </c>
      <c r="H3" s="4">
        <v>2021</v>
      </c>
      <c r="I3" s="4">
        <v>2022</v>
      </c>
      <c r="J3" s="4" t="s">
        <v>2</v>
      </c>
      <c r="K3" s="4" t="s">
        <v>1</v>
      </c>
      <c r="L3" s="4" t="s">
        <v>0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</row>
    <row r="4" spans="1:32" s="3" customFormat="1" ht="15.75" thickBot="1" x14ac:dyDescent="0.3">
      <c r="A4" s="52" t="s">
        <v>3</v>
      </c>
      <c r="B4" s="5"/>
      <c r="C4" s="5"/>
      <c r="D4" s="5"/>
      <c r="E4" s="5"/>
      <c r="F4" s="5"/>
      <c r="G4" s="5"/>
      <c r="H4" s="5"/>
      <c r="I4" s="18"/>
      <c r="J4" s="6"/>
      <c r="K4" s="6"/>
      <c r="L4" s="6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53"/>
    </row>
    <row r="5" spans="1:32" s="2" customFormat="1" ht="30.75" thickTop="1" x14ac:dyDescent="0.25">
      <c r="A5" s="21" t="s">
        <v>4</v>
      </c>
      <c r="B5" s="118">
        <v>18856</v>
      </c>
      <c r="C5" s="119">
        <f t="shared" ref="C5:L5" si="0">B5</f>
        <v>18856</v>
      </c>
      <c r="D5" s="119">
        <f t="shared" si="0"/>
        <v>18856</v>
      </c>
      <c r="E5" s="119">
        <f t="shared" si="0"/>
        <v>18856</v>
      </c>
      <c r="F5" s="119">
        <f t="shared" si="0"/>
        <v>18856</v>
      </c>
      <c r="G5" s="119">
        <f t="shared" si="0"/>
        <v>18856</v>
      </c>
      <c r="H5" s="119">
        <f t="shared" si="0"/>
        <v>18856</v>
      </c>
      <c r="I5" s="120">
        <f>H5</f>
        <v>18856</v>
      </c>
      <c r="J5" s="121">
        <f t="shared" si="0"/>
        <v>18856</v>
      </c>
      <c r="K5" s="121">
        <f t="shared" si="0"/>
        <v>18856</v>
      </c>
      <c r="L5" s="121">
        <f t="shared" si="0"/>
        <v>18856</v>
      </c>
      <c r="M5" s="121">
        <f t="shared" ref="M5" si="1">L5</f>
        <v>18856</v>
      </c>
      <c r="N5" s="121">
        <f t="shared" ref="N5" si="2">M5</f>
        <v>18856</v>
      </c>
      <c r="O5" s="121">
        <f t="shared" ref="O5" si="3">N5</f>
        <v>18856</v>
      </c>
      <c r="P5" s="121">
        <f t="shared" ref="P5" si="4">O5</f>
        <v>18856</v>
      </c>
      <c r="Q5" s="121">
        <f t="shared" ref="Q5" si="5">P5</f>
        <v>18856</v>
      </c>
      <c r="R5" s="121">
        <f t="shared" ref="R5" si="6">Q5</f>
        <v>18856</v>
      </c>
      <c r="S5" s="121">
        <f t="shared" ref="S5" si="7">R5</f>
        <v>18856</v>
      </c>
      <c r="T5" s="121">
        <f t="shared" ref="T5" si="8">S5</f>
        <v>18856</v>
      </c>
      <c r="U5" s="121">
        <f t="shared" ref="U5" si="9">T5</f>
        <v>18856</v>
      </c>
      <c r="V5" s="121">
        <f t="shared" ref="V5" si="10">U5</f>
        <v>18856</v>
      </c>
      <c r="W5" s="121">
        <f t="shared" ref="W5" si="11">V5</f>
        <v>18856</v>
      </c>
      <c r="X5" s="121">
        <f t="shared" ref="X5" si="12">W5</f>
        <v>18856</v>
      </c>
      <c r="Y5" s="121">
        <f t="shared" ref="Y5" si="13">X5</f>
        <v>18856</v>
      </c>
      <c r="Z5" s="121">
        <f t="shared" ref="Z5" si="14">Y5</f>
        <v>18856</v>
      </c>
      <c r="AA5" s="121">
        <f t="shared" ref="AA5" si="15">Z5</f>
        <v>18856</v>
      </c>
      <c r="AB5" s="121">
        <f t="shared" ref="AB5" si="16">AA5</f>
        <v>18856</v>
      </c>
      <c r="AC5" s="121">
        <f t="shared" ref="AC5" si="17">AB5</f>
        <v>18856</v>
      </c>
      <c r="AD5" s="121">
        <f t="shared" ref="AD5" si="18">AC5</f>
        <v>18856</v>
      </c>
      <c r="AE5" s="104">
        <f t="shared" ref="AE5" si="19">AD5</f>
        <v>18856</v>
      </c>
    </row>
    <row r="6" spans="1:32" s="2" customFormat="1" ht="30" x14ac:dyDescent="0.25">
      <c r="A6" s="116" t="s">
        <v>35</v>
      </c>
      <c r="B6" s="93">
        <v>2.72</v>
      </c>
      <c r="C6" s="93">
        <v>2.94</v>
      </c>
      <c r="D6" s="93">
        <v>3</v>
      </c>
      <c r="E6" s="93">
        <v>3.75</v>
      </c>
      <c r="F6" s="93">
        <v>4.5</v>
      </c>
      <c r="G6" s="93">
        <v>8.75</v>
      </c>
      <c r="H6" s="93">
        <v>11.74</v>
      </c>
      <c r="I6" s="94">
        <v>11.74</v>
      </c>
      <c r="J6" s="8">
        <f t="shared" ref="J6:K6" si="20">I6*J8</f>
        <v>12.2096</v>
      </c>
      <c r="K6" s="8">
        <f t="shared" si="20"/>
        <v>12.697984</v>
      </c>
      <c r="L6" s="8">
        <f>K6*L8</f>
        <v>13.205903360000001</v>
      </c>
      <c r="M6" s="122">
        <f>L6*M8</f>
        <v>13.734139494400001</v>
      </c>
      <c r="N6" s="122">
        <f t="shared" ref="N6:P6" si="21">M6*N8</f>
        <v>14.283505074176002</v>
      </c>
      <c r="O6" s="122">
        <f t="shared" si="21"/>
        <v>14.854845277143042</v>
      </c>
      <c r="P6" s="122">
        <f t="shared" si="21"/>
        <v>15.449039088228764</v>
      </c>
      <c r="Q6" s="122">
        <f t="shared" ref="Q6" si="22">P6*Q8</f>
        <v>16.067000651757915</v>
      </c>
      <c r="R6" s="122">
        <f t="shared" ref="R6" si="23">Q6*R8</f>
        <v>16.709680677828231</v>
      </c>
      <c r="S6" s="122">
        <f t="shared" ref="S6" si="24">R6*S8</f>
        <v>17.378067904941361</v>
      </c>
      <c r="T6" s="122">
        <f t="shared" ref="T6" si="25">S6*T8</f>
        <v>18.073190621139016</v>
      </c>
      <c r="U6" s="122">
        <f t="shared" ref="U6" si="26">T6*U8</f>
        <v>18.796118245984577</v>
      </c>
      <c r="V6" s="122">
        <f t="shared" ref="V6" si="27">U6*V8</f>
        <v>19.54796297582396</v>
      </c>
      <c r="W6" s="122">
        <f t="shared" ref="W6" si="28">V6*W8</f>
        <v>20.32988149485692</v>
      </c>
      <c r="X6" s="122">
        <f t="shared" ref="X6" si="29">W6*X8</f>
        <v>21.143076754651197</v>
      </c>
      <c r="Y6" s="122">
        <f t="shared" ref="Y6" si="30">X6*Y8</f>
        <v>21.988799824837248</v>
      </c>
      <c r="Z6" s="122">
        <f t="shared" ref="Z6" si="31">Y6*Z8</f>
        <v>22.868351817830739</v>
      </c>
      <c r="AA6" s="122">
        <f t="shared" ref="AA6" si="32">Z6*AA8</f>
        <v>23.783085890543969</v>
      </c>
      <c r="AB6" s="122">
        <f t="shared" ref="AB6" si="33">AA6*AB8</f>
        <v>24.734409326165729</v>
      </c>
      <c r="AC6" s="122">
        <f t="shared" ref="AC6" si="34">AB6*AC8</f>
        <v>25.723785699212357</v>
      </c>
      <c r="AD6" s="122">
        <f t="shared" ref="AD6" si="35">AC6*AD8</f>
        <v>26.752737127180851</v>
      </c>
      <c r="AE6" s="123">
        <f t="shared" ref="AE6" si="36">AD6*AE8</f>
        <v>27.822846612268087</v>
      </c>
    </row>
    <row r="7" spans="1:32" s="2" customFormat="1" ht="30" x14ac:dyDescent="0.25">
      <c r="A7" s="117" t="s">
        <v>41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4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1">
        <v>0</v>
      </c>
    </row>
    <row r="8" spans="1:32" s="2" customFormat="1" x14ac:dyDescent="0.25">
      <c r="A8" s="116" t="s">
        <v>28</v>
      </c>
      <c r="B8" s="9"/>
      <c r="C8" s="7"/>
      <c r="D8" s="7"/>
      <c r="E8" s="7"/>
      <c r="F8" s="7"/>
      <c r="G8" s="7"/>
      <c r="H8" s="9"/>
      <c r="I8" s="10">
        <v>1.04</v>
      </c>
      <c r="J8" s="10">
        <v>1.04</v>
      </c>
      <c r="K8" s="10">
        <v>1.04</v>
      </c>
      <c r="L8" s="10">
        <v>1.04</v>
      </c>
      <c r="M8" s="25">
        <f>L8</f>
        <v>1.04</v>
      </c>
      <c r="N8" s="25">
        <f t="shared" ref="N8:AE8" si="37">M8</f>
        <v>1.04</v>
      </c>
      <c r="O8" s="25">
        <f t="shared" si="37"/>
        <v>1.04</v>
      </c>
      <c r="P8" s="25">
        <f t="shared" si="37"/>
        <v>1.04</v>
      </c>
      <c r="Q8" s="25">
        <f t="shared" si="37"/>
        <v>1.04</v>
      </c>
      <c r="R8" s="25">
        <f t="shared" si="37"/>
        <v>1.04</v>
      </c>
      <c r="S8" s="25">
        <f t="shared" si="37"/>
        <v>1.04</v>
      </c>
      <c r="T8" s="25">
        <f t="shared" si="37"/>
        <v>1.04</v>
      </c>
      <c r="U8" s="25">
        <f t="shared" si="37"/>
        <v>1.04</v>
      </c>
      <c r="V8" s="25">
        <f t="shared" si="37"/>
        <v>1.04</v>
      </c>
      <c r="W8" s="25">
        <f t="shared" si="37"/>
        <v>1.04</v>
      </c>
      <c r="X8" s="25">
        <f t="shared" si="37"/>
        <v>1.04</v>
      </c>
      <c r="Y8" s="25">
        <f t="shared" si="37"/>
        <v>1.04</v>
      </c>
      <c r="Z8" s="25">
        <f t="shared" si="37"/>
        <v>1.04</v>
      </c>
      <c r="AA8" s="25">
        <f t="shared" si="37"/>
        <v>1.04</v>
      </c>
      <c r="AB8" s="25">
        <f t="shared" si="37"/>
        <v>1.04</v>
      </c>
      <c r="AC8" s="25">
        <f t="shared" si="37"/>
        <v>1.04</v>
      </c>
      <c r="AD8" s="25">
        <f t="shared" si="37"/>
        <v>1.04</v>
      </c>
      <c r="AE8" s="54">
        <f t="shared" si="37"/>
        <v>1.04</v>
      </c>
    </row>
    <row r="9" spans="1:32" s="2" customFormat="1" x14ac:dyDescent="0.25">
      <c r="A9" s="22" t="s">
        <v>29</v>
      </c>
      <c r="B9" s="95">
        <f>B5*(B6+B7)*12</f>
        <v>615459.84000000008</v>
      </c>
      <c r="C9" s="95">
        <f t="shared" ref="C9:H9" si="38">C5*(C6+C7)*12</f>
        <v>665239.67999999993</v>
      </c>
      <c r="D9" s="95">
        <f t="shared" si="38"/>
        <v>678816</v>
      </c>
      <c r="E9" s="95">
        <f t="shared" si="38"/>
        <v>848520</v>
      </c>
      <c r="F9" s="95">
        <f t="shared" si="38"/>
        <v>1018224</v>
      </c>
      <c r="G9" s="95">
        <f t="shared" si="38"/>
        <v>1979880</v>
      </c>
      <c r="H9" s="95">
        <f t="shared" si="38"/>
        <v>2656433.2800000003</v>
      </c>
      <c r="I9" s="96">
        <f>I5*(I6+I7)*12</f>
        <v>2656433.2800000003</v>
      </c>
      <c r="J9" s="96">
        <f t="shared" ref="J9:AE9" si="39">J5*(J6+J7)*12</f>
        <v>2762690.6112000002</v>
      </c>
      <c r="K9" s="96">
        <f t="shared" si="39"/>
        <v>2873198.2356480001</v>
      </c>
      <c r="L9" s="96">
        <f t="shared" si="39"/>
        <v>2988126.16507392</v>
      </c>
      <c r="M9" s="96">
        <f t="shared" si="39"/>
        <v>3107651.211676877</v>
      </c>
      <c r="N9" s="96">
        <f t="shared" si="39"/>
        <v>3231957.2601439524</v>
      </c>
      <c r="O9" s="96">
        <f t="shared" si="39"/>
        <v>3361235.5505497106</v>
      </c>
      <c r="P9" s="96">
        <f t="shared" si="39"/>
        <v>3495684.9725716989</v>
      </c>
      <c r="Q9" s="96">
        <f t="shared" si="39"/>
        <v>3635512.3714745669</v>
      </c>
      <c r="R9" s="96">
        <f t="shared" si="39"/>
        <v>3780932.8663335498</v>
      </c>
      <c r="S9" s="96">
        <f t="shared" si="39"/>
        <v>3932170.1809868915</v>
      </c>
      <c r="T9" s="96">
        <f t="shared" si="39"/>
        <v>4089456.9882263672</v>
      </c>
      <c r="U9" s="96">
        <f t="shared" si="39"/>
        <v>4253035.2677554218</v>
      </c>
      <c r="V9" s="96">
        <f t="shared" si="39"/>
        <v>4423156.6784656392</v>
      </c>
      <c r="W9" s="96">
        <f t="shared" si="39"/>
        <v>4600082.9456042647</v>
      </c>
      <c r="X9" s="96">
        <f t="shared" si="39"/>
        <v>4784086.2634284357</v>
      </c>
      <c r="Y9" s="96">
        <f t="shared" si="39"/>
        <v>4975449.7139655743</v>
      </c>
      <c r="Z9" s="96">
        <f t="shared" si="39"/>
        <v>5174467.7025241964</v>
      </c>
      <c r="AA9" s="96">
        <f t="shared" si="39"/>
        <v>5381446.4106251653</v>
      </c>
      <c r="AB9" s="96">
        <f t="shared" si="39"/>
        <v>5596704.2670501713</v>
      </c>
      <c r="AC9" s="96">
        <f t="shared" si="39"/>
        <v>5820572.4377321787</v>
      </c>
      <c r="AD9" s="96">
        <f t="shared" si="39"/>
        <v>6053395.3352414649</v>
      </c>
      <c r="AE9" s="97">
        <f t="shared" si="39"/>
        <v>6295531.148651124</v>
      </c>
    </row>
    <row r="10" spans="1:32" s="2" customFormat="1" x14ac:dyDescent="0.25">
      <c r="A10" s="21" t="s">
        <v>30</v>
      </c>
      <c r="B10" s="75">
        <v>612000</v>
      </c>
      <c r="C10" s="75">
        <v>661000</v>
      </c>
      <c r="D10" s="75">
        <v>675000</v>
      </c>
      <c r="E10" s="75">
        <v>843000</v>
      </c>
      <c r="F10" s="75">
        <v>1005000</v>
      </c>
      <c r="G10" s="75">
        <v>1965000</v>
      </c>
      <c r="H10" s="75">
        <v>2643000</v>
      </c>
      <c r="I10" s="96">
        <f t="shared" ref="I10:AE10" si="40">I9*I12</f>
        <v>2629868.9472000003</v>
      </c>
      <c r="J10" s="96">
        <f t="shared" si="40"/>
        <v>2735063.7050880003</v>
      </c>
      <c r="K10" s="96">
        <f t="shared" si="40"/>
        <v>2844466.2532915203</v>
      </c>
      <c r="L10" s="96">
        <f t="shared" si="40"/>
        <v>2958244.9034231808</v>
      </c>
      <c r="M10" s="96">
        <f t="shared" si="40"/>
        <v>3076574.6995601081</v>
      </c>
      <c r="N10" s="96">
        <f t="shared" si="40"/>
        <v>3199637.687542513</v>
      </c>
      <c r="O10" s="96">
        <f t="shared" si="40"/>
        <v>3327623.1950442134</v>
      </c>
      <c r="P10" s="96">
        <f t="shared" si="40"/>
        <v>3460728.1228459817</v>
      </c>
      <c r="Q10" s="96">
        <f t="shared" si="40"/>
        <v>3599157.2477598214</v>
      </c>
      <c r="R10" s="96">
        <f t="shared" si="40"/>
        <v>3743123.5376702142</v>
      </c>
      <c r="S10" s="96">
        <f t="shared" si="40"/>
        <v>3892848.4791770224</v>
      </c>
      <c r="T10" s="96">
        <f t="shared" si="40"/>
        <v>4048562.4183441033</v>
      </c>
      <c r="U10" s="96">
        <f t="shared" si="40"/>
        <v>4210504.9150778679</v>
      </c>
      <c r="V10" s="96">
        <f t="shared" si="40"/>
        <v>4378925.1116809826</v>
      </c>
      <c r="W10" s="96">
        <f t="shared" si="40"/>
        <v>4554082.1161482222</v>
      </c>
      <c r="X10" s="96">
        <f t="shared" si="40"/>
        <v>4736245.4007941512</v>
      </c>
      <c r="Y10" s="96">
        <f t="shared" si="40"/>
        <v>4925695.2168259183</v>
      </c>
      <c r="Z10" s="96">
        <f t="shared" si="40"/>
        <v>5122723.0254989546</v>
      </c>
      <c r="AA10" s="96">
        <f t="shared" si="40"/>
        <v>5327631.9465189138</v>
      </c>
      <c r="AB10" s="96">
        <f t="shared" si="40"/>
        <v>5540737.2243796699</v>
      </c>
      <c r="AC10" s="96">
        <f t="shared" si="40"/>
        <v>5762366.7133548567</v>
      </c>
      <c r="AD10" s="96">
        <f t="shared" si="40"/>
        <v>5992861.3818890499</v>
      </c>
      <c r="AE10" s="97">
        <f t="shared" si="40"/>
        <v>6232575.8371646125</v>
      </c>
    </row>
    <row r="11" spans="1:32" s="2" customFormat="1" x14ac:dyDescent="0.25">
      <c r="A11" s="21" t="s">
        <v>31</v>
      </c>
      <c r="B11" s="95">
        <f t="shared" ref="B11:AE11" si="41">B9-B10</f>
        <v>3459.8400000000838</v>
      </c>
      <c r="C11" s="95">
        <f t="shared" si="41"/>
        <v>4239.6799999999348</v>
      </c>
      <c r="D11" s="95">
        <f t="shared" si="41"/>
        <v>3816</v>
      </c>
      <c r="E11" s="95">
        <f t="shared" si="41"/>
        <v>5520</v>
      </c>
      <c r="F11" s="95">
        <f t="shared" si="41"/>
        <v>13224</v>
      </c>
      <c r="G11" s="95">
        <f t="shared" si="41"/>
        <v>14880</v>
      </c>
      <c r="H11" s="95">
        <f t="shared" si="41"/>
        <v>13433.280000000261</v>
      </c>
      <c r="I11" s="96">
        <f t="shared" si="41"/>
        <v>26564.332799999975</v>
      </c>
      <c r="J11" s="96">
        <f t="shared" si="41"/>
        <v>27626.906111999881</v>
      </c>
      <c r="K11" s="96">
        <f t="shared" si="41"/>
        <v>28731.982356479857</v>
      </c>
      <c r="L11" s="96">
        <f t="shared" si="41"/>
        <v>29881.261650739238</v>
      </c>
      <c r="M11" s="96">
        <f t="shared" si="41"/>
        <v>31076.512116768863</v>
      </c>
      <c r="N11" s="96">
        <f t="shared" si="41"/>
        <v>32319.572601439431</v>
      </c>
      <c r="O11" s="96">
        <f t="shared" si="41"/>
        <v>33612.355505497195</v>
      </c>
      <c r="P11" s="96">
        <f t="shared" si="41"/>
        <v>34956.849725717213</v>
      </c>
      <c r="Q11" s="96">
        <f t="shared" si="41"/>
        <v>36355.12371474551</v>
      </c>
      <c r="R11" s="96">
        <f t="shared" si="41"/>
        <v>37809.328663335647</v>
      </c>
      <c r="S11" s="96">
        <f t="shared" si="41"/>
        <v>39321.701809869148</v>
      </c>
      <c r="T11" s="96">
        <f t="shared" si="41"/>
        <v>40894.569882263895</v>
      </c>
      <c r="U11" s="96">
        <f t="shared" si="41"/>
        <v>42530.352677553892</v>
      </c>
      <c r="V11" s="96">
        <f t="shared" si="41"/>
        <v>44231.566784656607</v>
      </c>
      <c r="W11" s="96">
        <f t="shared" si="41"/>
        <v>46000.829456042498</v>
      </c>
      <c r="X11" s="96">
        <f t="shared" si="41"/>
        <v>47840.862634284422</v>
      </c>
      <c r="Y11" s="96">
        <f t="shared" si="41"/>
        <v>49754.497139655985</v>
      </c>
      <c r="Z11" s="96">
        <f t="shared" si="41"/>
        <v>51744.677025241777</v>
      </c>
      <c r="AA11" s="96">
        <f t="shared" si="41"/>
        <v>53814.464106251486</v>
      </c>
      <c r="AB11" s="96">
        <f t="shared" si="41"/>
        <v>55967.042670501396</v>
      </c>
      <c r="AC11" s="96">
        <f t="shared" si="41"/>
        <v>58205.724377322011</v>
      </c>
      <c r="AD11" s="96">
        <f t="shared" si="41"/>
        <v>60533.953352415003</v>
      </c>
      <c r="AE11" s="97">
        <f t="shared" si="41"/>
        <v>62955.311486511491</v>
      </c>
    </row>
    <row r="12" spans="1:32" s="2" customFormat="1" x14ac:dyDescent="0.25">
      <c r="A12" s="21" t="s">
        <v>32</v>
      </c>
      <c r="B12" s="9">
        <f t="shared" ref="B12:H12" si="42">B10/B9</f>
        <v>0.99437844717861679</v>
      </c>
      <c r="C12" s="9">
        <f t="shared" si="42"/>
        <v>0.99362683837500498</v>
      </c>
      <c r="D12" s="9">
        <f t="shared" si="42"/>
        <v>0.9943784471786169</v>
      </c>
      <c r="E12" s="9">
        <f t="shared" si="42"/>
        <v>0.99349455522556918</v>
      </c>
      <c r="F12" s="9">
        <f t="shared" si="42"/>
        <v>0.9870126809032197</v>
      </c>
      <c r="G12" s="9">
        <f t="shared" si="42"/>
        <v>0.99248439299351476</v>
      </c>
      <c r="H12" s="9">
        <f t="shared" si="42"/>
        <v>0.99494311409921798</v>
      </c>
      <c r="I12" s="85">
        <v>0.99</v>
      </c>
      <c r="J12" s="31">
        <f>I12</f>
        <v>0.99</v>
      </c>
      <c r="K12" s="31">
        <f t="shared" ref="K12:AE12" si="43">J12</f>
        <v>0.99</v>
      </c>
      <c r="L12" s="31">
        <f t="shared" si="43"/>
        <v>0.99</v>
      </c>
      <c r="M12" s="31">
        <f t="shared" si="43"/>
        <v>0.99</v>
      </c>
      <c r="N12" s="31">
        <f t="shared" si="43"/>
        <v>0.99</v>
      </c>
      <c r="O12" s="31">
        <f t="shared" si="43"/>
        <v>0.99</v>
      </c>
      <c r="P12" s="31">
        <f t="shared" si="43"/>
        <v>0.99</v>
      </c>
      <c r="Q12" s="31">
        <f t="shared" si="43"/>
        <v>0.99</v>
      </c>
      <c r="R12" s="31">
        <f t="shared" si="43"/>
        <v>0.99</v>
      </c>
      <c r="S12" s="31">
        <f t="shared" si="43"/>
        <v>0.99</v>
      </c>
      <c r="T12" s="31">
        <f t="shared" si="43"/>
        <v>0.99</v>
      </c>
      <c r="U12" s="31">
        <f t="shared" si="43"/>
        <v>0.99</v>
      </c>
      <c r="V12" s="31">
        <f t="shared" si="43"/>
        <v>0.99</v>
      </c>
      <c r="W12" s="31">
        <f t="shared" si="43"/>
        <v>0.99</v>
      </c>
      <c r="X12" s="31">
        <f t="shared" si="43"/>
        <v>0.99</v>
      </c>
      <c r="Y12" s="31">
        <f t="shared" si="43"/>
        <v>0.99</v>
      </c>
      <c r="Z12" s="31">
        <f t="shared" si="43"/>
        <v>0.99</v>
      </c>
      <c r="AA12" s="31">
        <f t="shared" si="43"/>
        <v>0.99</v>
      </c>
      <c r="AB12" s="31">
        <f t="shared" si="43"/>
        <v>0.99</v>
      </c>
      <c r="AC12" s="31">
        <f t="shared" si="43"/>
        <v>0.99</v>
      </c>
      <c r="AD12" s="31">
        <f t="shared" si="43"/>
        <v>0.99</v>
      </c>
      <c r="AE12" s="56">
        <f t="shared" si="43"/>
        <v>0.99</v>
      </c>
    </row>
    <row r="13" spans="1:32" s="78" customFormat="1" ht="30" x14ac:dyDescent="0.25">
      <c r="A13" s="76" t="s">
        <v>47</v>
      </c>
      <c r="B13" s="75">
        <v>0</v>
      </c>
      <c r="C13" s="75">
        <v>11505.6</v>
      </c>
      <c r="D13" s="75">
        <v>24148.712800000001</v>
      </c>
      <c r="E13" s="75">
        <v>37288.634400000003</v>
      </c>
      <c r="F13" s="75">
        <v>0</v>
      </c>
      <c r="G13" s="75">
        <v>2471.0344</v>
      </c>
      <c r="H13" s="75">
        <v>39413.034400000004</v>
      </c>
      <c r="I13" s="77">
        <v>146000</v>
      </c>
      <c r="J13" s="124">
        <v>197760.48346301442</v>
      </c>
      <c r="K13" s="124">
        <v>254314.29007737502</v>
      </c>
      <c r="L13" s="124">
        <v>313988.2384349092</v>
      </c>
      <c r="M13" s="124">
        <v>376853.46787574393</v>
      </c>
      <c r="N13" s="124">
        <v>443037.62964321114</v>
      </c>
      <c r="O13" s="124">
        <v>512673.48103037628</v>
      </c>
      <c r="P13" s="124">
        <v>585899.08962202712</v>
      </c>
      <c r="Q13" s="124">
        <v>662858.04570634326</v>
      </c>
      <c r="R13" s="124">
        <v>486154.76805105817</v>
      </c>
      <c r="S13" s="124">
        <v>571034.3941758126</v>
      </c>
      <c r="T13" s="124">
        <v>660113.52849455667</v>
      </c>
      <c r="U13" s="124">
        <v>748718.30693056842</v>
      </c>
      <c r="V13" s="124">
        <v>841865.27342919924</v>
      </c>
      <c r="W13" s="124">
        <v>702787.88466270966</v>
      </c>
      <c r="X13" s="124">
        <v>422292.36303668469</v>
      </c>
      <c r="Y13" s="124">
        <v>530185.37956183741</v>
      </c>
      <c r="Z13" s="124">
        <v>642128.1970011174</v>
      </c>
      <c r="AA13" s="124">
        <v>759597.28073002934</v>
      </c>
      <c r="AB13" s="124">
        <v>0</v>
      </c>
      <c r="AC13" s="124">
        <v>0</v>
      </c>
      <c r="AD13" s="124">
        <v>0</v>
      </c>
      <c r="AE13" s="125">
        <v>0</v>
      </c>
      <c r="AF13" s="126"/>
    </row>
    <row r="14" spans="1:32" s="2" customFormat="1" ht="45" x14ac:dyDescent="0.25">
      <c r="A14" s="72" t="s">
        <v>40</v>
      </c>
      <c r="B14" s="75">
        <v>0</v>
      </c>
      <c r="C14" s="75">
        <v>0</v>
      </c>
      <c r="D14" s="75">
        <v>3700000</v>
      </c>
      <c r="E14" s="75">
        <v>0</v>
      </c>
      <c r="F14" s="75">
        <v>0</v>
      </c>
      <c r="G14" s="75">
        <v>0</v>
      </c>
      <c r="H14" s="75">
        <v>0</v>
      </c>
      <c r="I14" s="102" t="s">
        <v>27</v>
      </c>
      <c r="J14" s="102" t="s">
        <v>27</v>
      </c>
      <c r="K14" s="102" t="s">
        <v>27</v>
      </c>
      <c r="L14" s="102" t="s">
        <v>27</v>
      </c>
      <c r="M14" s="102" t="s">
        <v>27</v>
      </c>
      <c r="N14" s="102" t="s">
        <v>27</v>
      </c>
      <c r="O14" s="102" t="s">
        <v>27</v>
      </c>
      <c r="P14" s="102" t="s">
        <v>27</v>
      </c>
      <c r="Q14" s="102" t="s">
        <v>27</v>
      </c>
      <c r="R14" s="102" t="s">
        <v>27</v>
      </c>
      <c r="S14" s="102" t="s">
        <v>27</v>
      </c>
      <c r="T14" s="102" t="s">
        <v>27</v>
      </c>
      <c r="U14" s="102" t="s">
        <v>27</v>
      </c>
      <c r="V14" s="102" t="s">
        <v>27</v>
      </c>
      <c r="W14" s="102" t="s">
        <v>27</v>
      </c>
      <c r="X14" s="102" t="s">
        <v>27</v>
      </c>
      <c r="Y14" s="102" t="s">
        <v>27</v>
      </c>
      <c r="Z14" s="102" t="s">
        <v>27</v>
      </c>
      <c r="AA14" s="102" t="s">
        <v>27</v>
      </c>
      <c r="AB14" s="102" t="s">
        <v>27</v>
      </c>
      <c r="AC14" s="102" t="s">
        <v>27</v>
      </c>
      <c r="AD14" s="102" t="s">
        <v>27</v>
      </c>
      <c r="AE14" s="73" t="s">
        <v>27</v>
      </c>
    </row>
    <row r="15" spans="1:32" s="2" customFormat="1" ht="30" x14ac:dyDescent="0.25">
      <c r="A15" s="21" t="s">
        <v>42</v>
      </c>
      <c r="B15" s="74" t="s">
        <v>27</v>
      </c>
      <c r="C15" s="74" t="s">
        <v>27</v>
      </c>
      <c r="D15" s="74" t="s">
        <v>27</v>
      </c>
      <c r="E15" s="74" t="s">
        <v>27</v>
      </c>
      <c r="F15" s="74" t="s">
        <v>27</v>
      </c>
      <c r="G15" s="74" t="s">
        <v>27</v>
      </c>
      <c r="H15" s="74" t="s">
        <v>27</v>
      </c>
      <c r="I15" s="11"/>
      <c r="J15" s="12"/>
      <c r="K15" s="13"/>
      <c r="L15" s="12"/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57"/>
    </row>
    <row r="16" spans="1:32" s="2" customFormat="1" x14ac:dyDescent="0.25">
      <c r="A16" s="23" t="s">
        <v>61</v>
      </c>
      <c r="B16" s="74" t="s">
        <v>27</v>
      </c>
      <c r="C16" s="74" t="s">
        <v>27</v>
      </c>
      <c r="D16" s="74" t="s">
        <v>27</v>
      </c>
      <c r="E16" s="74" t="s">
        <v>27</v>
      </c>
      <c r="F16" s="74" t="s">
        <v>27</v>
      </c>
      <c r="G16" s="74" t="s">
        <v>27</v>
      </c>
      <c r="H16" s="74" t="s">
        <v>27</v>
      </c>
      <c r="I16" s="83">
        <v>8877500</v>
      </c>
      <c r="J16" s="12">
        <f>$I$16*J25</f>
        <v>10410264.293000001</v>
      </c>
      <c r="K16" s="12">
        <f>$I$16*K25</f>
        <v>10826674.864720002</v>
      </c>
      <c r="L16" s="12">
        <f t="shared" ref="L16:AE16" si="44">$I$16*L25</f>
        <v>11259741.8593088</v>
      </c>
      <c r="M16" s="12">
        <f t="shared" si="44"/>
        <v>11710131.533681152</v>
      </c>
      <c r="N16" s="12">
        <f t="shared" si="44"/>
        <v>12178536.795028398</v>
      </c>
      <c r="O16" s="12">
        <f t="shared" si="44"/>
        <v>12665678.266829534</v>
      </c>
      <c r="P16" s="12">
        <f t="shared" si="44"/>
        <v>13172305.397502715</v>
      </c>
      <c r="Q16" s="12">
        <f t="shared" si="44"/>
        <v>13699197.613402823</v>
      </c>
      <c r="R16" s="12">
        <f t="shared" si="44"/>
        <v>14247165.517938936</v>
      </c>
      <c r="S16" s="12">
        <f t="shared" si="44"/>
        <v>14817052.138656493</v>
      </c>
      <c r="T16" s="12">
        <f t="shared" si="44"/>
        <v>15409734.224202752</v>
      </c>
      <c r="U16" s="12">
        <f t="shared" si="44"/>
        <v>16026123.593170863</v>
      </c>
      <c r="V16" s="12">
        <f t="shared" si="44"/>
        <v>16667168.536897698</v>
      </c>
      <c r="W16" s="12">
        <f t="shared" si="44"/>
        <v>17333855.278373607</v>
      </c>
      <c r="X16" s="12">
        <f t="shared" si="44"/>
        <v>18027209.489508551</v>
      </c>
      <c r="Y16" s="12">
        <f t="shared" si="44"/>
        <v>18748297.869088892</v>
      </c>
      <c r="Z16" s="12">
        <f t="shared" si="44"/>
        <v>19498229.783852447</v>
      </c>
      <c r="AA16" s="12">
        <f t="shared" si="44"/>
        <v>20278158.975206543</v>
      </c>
      <c r="AB16" s="12">
        <f t="shared" si="44"/>
        <v>21089285.334214803</v>
      </c>
      <c r="AC16" s="12">
        <f t="shared" si="44"/>
        <v>21932856.747583397</v>
      </c>
      <c r="AD16" s="12">
        <f t="shared" si="44"/>
        <v>22810171.017486732</v>
      </c>
      <c r="AE16" s="55">
        <f t="shared" si="44"/>
        <v>23722577.858186204</v>
      </c>
    </row>
    <row r="17" spans="1:31" s="2" customFormat="1" x14ac:dyDescent="0.25">
      <c r="A17" s="23" t="s">
        <v>60</v>
      </c>
      <c r="B17" s="74" t="s">
        <v>27</v>
      </c>
      <c r="C17" s="74" t="s">
        <v>27</v>
      </c>
      <c r="D17" s="74" t="s">
        <v>27</v>
      </c>
      <c r="E17" s="74" t="s">
        <v>27</v>
      </c>
      <c r="F17" s="74" t="s">
        <v>27</v>
      </c>
      <c r="G17" s="74" t="s">
        <v>27</v>
      </c>
      <c r="H17" s="74" t="s">
        <v>27</v>
      </c>
      <c r="I17" s="83">
        <v>1904722</v>
      </c>
      <c r="J17" s="12">
        <f>$I$17*J25</f>
        <v>2233585.9672984001</v>
      </c>
      <c r="K17" s="12">
        <f>$I$17*K25</f>
        <v>2322929.4059903361</v>
      </c>
      <c r="L17" s="12">
        <f t="shared" ref="L17:O17" si="45">$I$17*L25</f>
        <v>2415846.5822299495</v>
      </c>
      <c r="M17" s="12">
        <f t="shared" si="45"/>
        <v>2512480.4455191474</v>
      </c>
      <c r="N17" s="12">
        <f t="shared" si="45"/>
        <v>2612979.6633399134</v>
      </c>
      <c r="O17" s="12">
        <f t="shared" si="45"/>
        <v>2717498.8498735097</v>
      </c>
      <c r="P17" s="79">
        <f>$I$17*P25</f>
        <v>2826198.8038684498</v>
      </c>
      <c r="Q17" s="79">
        <f t="shared" ref="Q17:AE17" si="46">$I$17*Q25</f>
        <v>2939246.7560231881</v>
      </c>
      <c r="R17" s="79">
        <f t="shared" si="46"/>
        <v>3056816.6262641158</v>
      </c>
      <c r="S17" s="79">
        <f t="shared" si="46"/>
        <v>3179089.2913146801</v>
      </c>
      <c r="T17" s="79">
        <f t="shared" si="46"/>
        <v>3306252.8629672672</v>
      </c>
      <c r="U17" s="79">
        <f t="shared" si="46"/>
        <v>3438502.977485958</v>
      </c>
      <c r="V17" s="79">
        <f t="shared" si="46"/>
        <v>3576043.0965853967</v>
      </c>
      <c r="W17" s="79">
        <f t="shared" si="46"/>
        <v>3719084.8204488126</v>
      </c>
      <c r="X17" s="79">
        <f t="shared" si="46"/>
        <v>3867848.2132667648</v>
      </c>
      <c r="Y17" s="79">
        <f t="shared" si="46"/>
        <v>4022562.1417974355</v>
      </c>
      <c r="Z17" s="79">
        <f t="shared" si="46"/>
        <v>4183464.6274693324</v>
      </c>
      <c r="AA17" s="79">
        <f t="shared" si="46"/>
        <v>4350803.2125681052</v>
      </c>
      <c r="AB17" s="79">
        <f t="shared" si="46"/>
        <v>4524835.3410708299</v>
      </c>
      <c r="AC17" s="79">
        <f t="shared" si="46"/>
        <v>4705828.7547136629</v>
      </c>
      <c r="AD17" s="79">
        <f t="shared" si="46"/>
        <v>4894061.9049022095</v>
      </c>
      <c r="AE17" s="86">
        <f t="shared" si="46"/>
        <v>5089824.3810982984</v>
      </c>
    </row>
    <row r="18" spans="1:31" s="2" customFormat="1" x14ac:dyDescent="0.25">
      <c r="A18" s="23" t="s">
        <v>64</v>
      </c>
      <c r="B18" s="74" t="s">
        <v>27</v>
      </c>
      <c r="C18" s="74" t="s">
        <v>27</v>
      </c>
      <c r="D18" s="74" t="s">
        <v>27</v>
      </c>
      <c r="E18" s="74" t="s">
        <v>27</v>
      </c>
      <c r="F18" s="74" t="s">
        <v>27</v>
      </c>
      <c r="G18" s="74" t="s">
        <v>27</v>
      </c>
      <c r="H18" s="74" t="s">
        <v>27</v>
      </c>
      <c r="I18" s="83">
        <v>4808399</v>
      </c>
      <c r="J18" s="12">
        <f>$I$18*J25</f>
        <v>5638603.7078228006</v>
      </c>
      <c r="K18" s="12">
        <f t="shared" ref="K18:R18" si="47">$I$18*K25</f>
        <v>5864147.8561357129</v>
      </c>
      <c r="L18" s="12">
        <f t="shared" si="47"/>
        <v>6098713.7703811405</v>
      </c>
      <c r="M18" s="12">
        <f t="shared" si="47"/>
        <v>6342662.3211963866</v>
      </c>
      <c r="N18" s="12">
        <f t="shared" si="47"/>
        <v>6596368.8140442418</v>
      </c>
      <c r="O18" s="12">
        <f t="shared" si="47"/>
        <v>6860223.5666060103</v>
      </c>
      <c r="P18" s="12">
        <f>$I$18*P25</f>
        <v>7134632.5092702508</v>
      </c>
      <c r="Q18" s="12">
        <f t="shared" si="47"/>
        <v>7420017.8096410614</v>
      </c>
      <c r="R18" s="12">
        <f t="shared" si="47"/>
        <v>7716818.5220267037</v>
      </c>
      <c r="S18" s="28">
        <f>$I$18*S25</f>
        <v>8025491.2629077714</v>
      </c>
      <c r="T18" s="28">
        <f t="shared" ref="T18:AE18" si="48">$I$18*T25</f>
        <v>8346510.9134240821</v>
      </c>
      <c r="U18" s="28">
        <f t="shared" si="48"/>
        <v>8680371.3499610461</v>
      </c>
      <c r="V18" s="28">
        <f t="shared" si="48"/>
        <v>9027586.2039594874</v>
      </c>
      <c r="W18" s="28">
        <f t="shared" si="48"/>
        <v>9388689.652117867</v>
      </c>
      <c r="X18" s="28">
        <f t="shared" si="48"/>
        <v>9764237.2382025812</v>
      </c>
      <c r="Y18" s="28">
        <f t="shared" si="48"/>
        <v>10154806.727730686</v>
      </c>
      <c r="Z18" s="28">
        <f t="shared" si="48"/>
        <v>10560998.996839913</v>
      </c>
      <c r="AA18" s="28">
        <f t="shared" si="48"/>
        <v>10983438.956713509</v>
      </c>
      <c r="AB18" s="28">
        <f t="shared" si="48"/>
        <v>11422776.514982047</v>
      </c>
      <c r="AC18" s="28">
        <f t="shared" si="48"/>
        <v>11879687.575581329</v>
      </c>
      <c r="AD18" s="28">
        <f t="shared" si="48"/>
        <v>12354875.078604583</v>
      </c>
      <c r="AE18" s="87">
        <f t="shared" si="48"/>
        <v>12849070.081748767</v>
      </c>
    </row>
    <row r="19" spans="1:31" s="2" customFormat="1" x14ac:dyDescent="0.25">
      <c r="A19" s="23" t="s">
        <v>63</v>
      </c>
      <c r="B19" s="74" t="s">
        <v>27</v>
      </c>
      <c r="C19" s="74" t="s">
        <v>27</v>
      </c>
      <c r="D19" s="74" t="s">
        <v>27</v>
      </c>
      <c r="E19" s="74" t="s">
        <v>27</v>
      </c>
      <c r="F19" s="74" t="s">
        <v>27</v>
      </c>
      <c r="G19" s="74" t="s">
        <v>27</v>
      </c>
      <c r="H19" s="74" t="s">
        <v>27</v>
      </c>
      <c r="I19" s="83">
        <v>10441260</v>
      </c>
      <c r="J19" s="12">
        <f>$I$19*J25</f>
        <v>12244018.716072002</v>
      </c>
      <c r="K19" s="12">
        <f>$I$19*K25</f>
        <v>12733779.464714881</v>
      </c>
      <c r="L19" s="12">
        <f>$I$19*L25</f>
        <v>13243130.643303476</v>
      </c>
      <c r="M19" s="12">
        <f>$I$19*M25</f>
        <v>13772855.869035615</v>
      </c>
      <c r="N19" s="12">
        <f t="shared" ref="N19:R19" si="49">$I$19*N25</f>
        <v>14323770.103797039</v>
      </c>
      <c r="O19" s="12">
        <f t="shared" si="49"/>
        <v>14896720.907948919</v>
      </c>
      <c r="P19" s="12">
        <f t="shared" si="49"/>
        <v>15492589.744266875</v>
      </c>
      <c r="Q19" s="12">
        <f t="shared" si="49"/>
        <v>16112293.33403755</v>
      </c>
      <c r="R19" s="12">
        <f t="shared" si="49"/>
        <v>16756785.067399053</v>
      </c>
      <c r="S19" s="12">
        <f>$I$19*O25</f>
        <v>14896720.907948919</v>
      </c>
      <c r="T19" s="12">
        <f>$I$19*P25</f>
        <v>15492589.744266875</v>
      </c>
      <c r="U19" s="12">
        <f>$I$19*Q25</f>
        <v>16112293.33403755</v>
      </c>
      <c r="V19" s="12">
        <f>$I$19*R25</f>
        <v>16756785.067399053</v>
      </c>
      <c r="W19" s="12">
        <f>$I$19*W25</f>
        <v>20387191.187144037</v>
      </c>
      <c r="X19" s="12">
        <f t="shared" ref="X19:AD19" si="50">$I$19*X25</f>
        <v>21202678.8346298</v>
      </c>
      <c r="Y19" s="12">
        <f t="shared" si="50"/>
        <v>22050785.988014992</v>
      </c>
      <c r="Z19" s="12">
        <f t="shared" si="50"/>
        <v>22932817.42753559</v>
      </c>
      <c r="AA19" s="12">
        <f t="shared" si="50"/>
        <v>23850130.124637011</v>
      </c>
      <c r="AB19" s="12">
        <f t="shared" si="50"/>
        <v>24804135.329622488</v>
      </c>
      <c r="AC19" s="12">
        <f t="shared" si="50"/>
        <v>25796300.742807388</v>
      </c>
      <c r="AD19" s="12">
        <f t="shared" si="50"/>
        <v>26828152.772519685</v>
      </c>
      <c r="AE19" s="55">
        <f>$I$19*AE25</f>
        <v>27901278.883420475</v>
      </c>
    </row>
    <row r="20" spans="1:31" s="2" customFormat="1" x14ac:dyDescent="0.25">
      <c r="A20" s="23" t="s">
        <v>62</v>
      </c>
      <c r="B20" s="74" t="s">
        <v>27</v>
      </c>
      <c r="C20" s="74" t="s">
        <v>27</v>
      </c>
      <c r="D20" s="74" t="s">
        <v>27</v>
      </c>
      <c r="E20" s="74" t="s">
        <v>27</v>
      </c>
      <c r="F20" s="74" t="s">
        <v>27</v>
      </c>
      <c r="G20" s="74" t="s">
        <v>27</v>
      </c>
      <c r="H20" s="74" t="s">
        <v>27</v>
      </c>
      <c r="I20" s="83">
        <v>13143600</v>
      </c>
      <c r="J20" s="12">
        <f>$I$20*J25</f>
        <v>15412937.173920002</v>
      </c>
      <c r="K20" s="12">
        <f t="shared" ref="K20:Z20" si="51">$I$20*K25</f>
        <v>16029454.660876801</v>
      </c>
      <c r="L20" s="12">
        <f t="shared" si="51"/>
        <v>16670632.847311873</v>
      </c>
      <c r="M20" s="12">
        <f t="shared" si="51"/>
        <v>17337458.161204349</v>
      </c>
      <c r="N20" s="12">
        <f t="shared" si="51"/>
        <v>18030956.487652522</v>
      </c>
      <c r="O20" s="12">
        <f t="shared" si="51"/>
        <v>18752194.747158621</v>
      </c>
      <c r="P20" s="12">
        <f t="shared" si="51"/>
        <v>19502282.537044965</v>
      </c>
      <c r="Q20" s="12">
        <f t="shared" si="51"/>
        <v>20282373.838526763</v>
      </c>
      <c r="R20" s="12">
        <f t="shared" si="51"/>
        <v>21093668.792067833</v>
      </c>
      <c r="S20" s="12">
        <f t="shared" si="51"/>
        <v>21937415.543750547</v>
      </c>
      <c r="T20" s="12">
        <f t="shared" si="51"/>
        <v>22814912.165500566</v>
      </c>
      <c r="U20" s="12">
        <f t="shared" si="51"/>
        <v>23727508.652120594</v>
      </c>
      <c r="V20" s="12">
        <f t="shared" si="51"/>
        <v>24676608.998205416</v>
      </c>
      <c r="W20" s="12">
        <f t="shared" si="51"/>
        <v>25663673.358133633</v>
      </c>
      <c r="X20" s="12">
        <f t="shared" si="51"/>
        <v>26690220.292458978</v>
      </c>
      <c r="Y20" s="12">
        <f t="shared" si="51"/>
        <v>27757829.104157336</v>
      </c>
      <c r="Z20" s="12">
        <f t="shared" si="51"/>
        <v>28868142.268323626</v>
      </c>
      <c r="AA20" s="28">
        <f>$I$20*AA25</f>
        <v>30022867.959056571</v>
      </c>
      <c r="AB20" s="28">
        <f t="shared" ref="AB20:AE20" si="52">$I$20*AB25</f>
        <v>31223782.677418832</v>
      </c>
      <c r="AC20" s="28">
        <f t="shared" si="52"/>
        <v>32472733.984515585</v>
      </c>
      <c r="AD20" s="28">
        <f t="shared" si="52"/>
        <v>33771643.34389621</v>
      </c>
      <c r="AE20" s="87">
        <f t="shared" si="52"/>
        <v>35122509.077652059</v>
      </c>
    </row>
    <row r="21" spans="1:31" s="2" customFormat="1" x14ac:dyDescent="0.25">
      <c r="A21" s="23" t="s">
        <v>65</v>
      </c>
      <c r="B21" s="74" t="s">
        <v>27</v>
      </c>
      <c r="C21" s="74" t="s">
        <v>27</v>
      </c>
      <c r="D21" s="74" t="s">
        <v>27</v>
      </c>
      <c r="E21" s="74" t="s">
        <v>27</v>
      </c>
      <c r="F21" s="74" t="s">
        <v>27</v>
      </c>
      <c r="G21" s="74" t="s">
        <v>27</v>
      </c>
      <c r="H21" s="74" t="s">
        <v>27</v>
      </c>
      <c r="I21" s="83">
        <v>31500000</v>
      </c>
      <c r="J21" s="96">
        <f>$I$21*J25</f>
        <v>36938701.800000004</v>
      </c>
      <c r="K21" s="96">
        <f t="shared" ref="K21:W21" si="53">$I$21*K25</f>
        <v>38416249.872000001</v>
      </c>
      <c r="L21" s="96">
        <f t="shared" si="53"/>
        <v>39952899.86688</v>
      </c>
      <c r="M21" s="96">
        <f>$I$21*M25</f>
        <v>41551015.861555204</v>
      </c>
      <c r="N21" s="96">
        <f t="shared" si="53"/>
        <v>43213056.496017411</v>
      </c>
      <c r="O21" s="96">
        <f t="shared" si="53"/>
        <v>44941578.755858101</v>
      </c>
      <c r="P21" s="96">
        <f t="shared" si="53"/>
        <v>46739241.906092428</v>
      </c>
      <c r="Q21" s="96">
        <f t="shared" si="53"/>
        <v>48608811.58233612</v>
      </c>
      <c r="R21" s="96">
        <f t="shared" si="53"/>
        <v>50553164.045629568</v>
      </c>
      <c r="S21" s="96">
        <f t="shared" si="53"/>
        <v>52575290.607454747</v>
      </c>
      <c r="T21" s="96">
        <f t="shared" si="53"/>
        <v>54678302.231752932</v>
      </c>
      <c r="U21" s="96">
        <f t="shared" si="53"/>
        <v>56865434.321023054</v>
      </c>
      <c r="V21" s="96">
        <f t="shared" si="53"/>
        <v>59140051.69386398</v>
      </c>
      <c r="W21" s="96">
        <f t="shared" si="53"/>
        <v>61505653.76161854</v>
      </c>
      <c r="X21" s="96">
        <f>$I$21*X25</f>
        <v>63965879.912083276</v>
      </c>
      <c r="Y21" s="96">
        <f t="shared" ref="Y21" si="54">$I$21*Y25</f>
        <v>66524515.108566612</v>
      </c>
      <c r="Z21" s="96">
        <f t="shared" ref="Z21" si="55">$I$21*Z25</f>
        <v>69185495.712909266</v>
      </c>
      <c r="AA21" s="96">
        <f t="shared" ref="AA21" si="56">$I$21*AA25</f>
        <v>71952915.541425645</v>
      </c>
      <c r="AB21" s="96">
        <f t="shared" ref="AB21" si="57">$I$21*AB25</f>
        <v>74831032.163082659</v>
      </c>
      <c r="AC21" s="96">
        <f t="shared" ref="AC21" si="58">$I$21*AC25</f>
        <v>77824273.449605972</v>
      </c>
      <c r="AD21" s="96">
        <f t="shared" ref="AD21" si="59">$I$21*AD25</f>
        <v>80937244.3875902</v>
      </c>
      <c r="AE21" s="104">
        <f>$I$21*AE25</f>
        <v>84174734.16309382</v>
      </c>
    </row>
    <row r="22" spans="1:31" s="2" customFormat="1" x14ac:dyDescent="0.25">
      <c r="A22" s="23" t="s">
        <v>36</v>
      </c>
      <c r="B22" s="74" t="s">
        <v>27</v>
      </c>
      <c r="C22" s="74" t="s">
        <v>27</v>
      </c>
      <c r="D22" s="74" t="s">
        <v>27</v>
      </c>
      <c r="E22" s="74" t="s">
        <v>27</v>
      </c>
      <c r="F22" s="74" t="s">
        <v>27</v>
      </c>
      <c r="G22" s="74" t="s">
        <v>27</v>
      </c>
      <c r="H22" s="74" t="s">
        <v>27</v>
      </c>
      <c r="I22" s="83">
        <v>0</v>
      </c>
      <c r="J22" s="96">
        <f>$I$22*J25</f>
        <v>0</v>
      </c>
      <c r="K22" s="96">
        <f t="shared" ref="K22:AE22" si="60">$I$22*K25</f>
        <v>0</v>
      </c>
      <c r="L22" s="96">
        <f>$I$22*L25</f>
        <v>0</v>
      </c>
      <c r="M22" s="96">
        <f t="shared" si="60"/>
        <v>0</v>
      </c>
      <c r="N22" s="96">
        <f t="shared" si="60"/>
        <v>0</v>
      </c>
      <c r="O22" s="96">
        <f t="shared" si="60"/>
        <v>0</v>
      </c>
      <c r="P22" s="96">
        <f t="shared" si="60"/>
        <v>0</v>
      </c>
      <c r="Q22" s="96">
        <f t="shared" si="60"/>
        <v>0</v>
      </c>
      <c r="R22" s="96">
        <f t="shared" si="60"/>
        <v>0</v>
      </c>
      <c r="S22" s="96">
        <f t="shared" si="60"/>
        <v>0</v>
      </c>
      <c r="T22" s="96">
        <f t="shared" si="60"/>
        <v>0</v>
      </c>
      <c r="U22" s="96">
        <f t="shared" si="60"/>
        <v>0</v>
      </c>
      <c r="V22" s="96">
        <f t="shared" si="60"/>
        <v>0</v>
      </c>
      <c r="W22" s="96">
        <f t="shared" si="60"/>
        <v>0</v>
      </c>
      <c r="X22" s="96">
        <f t="shared" si="60"/>
        <v>0</v>
      </c>
      <c r="Y22" s="96">
        <f t="shared" si="60"/>
        <v>0</v>
      </c>
      <c r="Z22" s="96">
        <f t="shared" si="60"/>
        <v>0</v>
      </c>
      <c r="AA22" s="96">
        <f t="shared" si="60"/>
        <v>0</v>
      </c>
      <c r="AB22" s="96">
        <f t="shared" si="60"/>
        <v>0</v>
      </c>
      <c r="AC22" s="96">
        <f t="shared" si="60"/>
        <v>0</v>
      </c>
      <c r="AD22" s="96">
        <f t="shared" si="60"/>
        <v>0</v>
      </c>
      <c r="AE22" s="103">
        <f t="shared" si="60"/>
        <v>0</v>
      </c>
    </row>
    <row r="23" spans="1:31" s="2" customFormat="1" x14ac:dyDescent="0.25">
      <c r="A23" s="23" t="s">
        <v>37</v>
      </c>
      <c r="B23" s="74" t="s">
        <v>27</v>
      </c>
      <c r="C23" s="74" t="s">
        <v>27</v>
      </c>
      <c r="D23" s="74" t="s">
        <v>27</v>
      </c>
      <c r="E23" s="74" t="s">
        <v>27</v>
      </c>
      <c r="F23" s="74" t="s">
        <v>27</v>
      </c>
      <c r="G23" s="74" t="s">
        <v>27</v>
      </c>
      <c r="H23" s="74" t="s">
        <v>27</v>
      </c>
      <c r="I23" s="83">
        <v>0</v>
      </c>
      <c r="J23" s="96">
        <f>$I$23*J25</f>
        <v>0</v>
      </c>
      <c r="K23" s="96">
        <f t="shared" ref="K23:AE23" si="61">$I$23*K25</f>
        <v>0</v>
      </c>
      <c r="L23" s="96">
        <f t="shared" si="61"/>
        <v>0</v>
      </c>
      <c r="M23" s="96">
        <f t="shared" si="61"/>
        <v>0</v>
      </c>
      <c r="N23" s="96">
        <f t="shared" si="61"/>
        <v>0</v>
      </c>
      <c r="O23" s="96">
        <f t="shared" si="61"/>
        <v>0</v>
      </c>
      <c r="P23" s="96">
        <f t="shared" si="61"/>
        <v>0</v>
      </c>
      <c r="Q23" s="96">
        <f t="shared" si="61"/>
        <v>0</v>
      </c>
      <c r="R23" s="96">
        <f t="shared" si="61"/>
        <v>0</v>
      </c>
      <c r="S23" s="96">
        <f t="shared" si="61"/>
        <v>0</v>
      </c>
      <c r="T23" s="96">
        <f t="shared" si="61"/>
        <v>0</v>
      </c>
      <c r="U23" s="96">
        <f t="shared" si="61"/>
        <v>0</v>
      </c>
      <c r="V23" s="96">
        <f t="shared" si="61"/>
        <v>0</v>
      </c>
      <c r="W23" s="96">
        <f t="shared" si="61"/>
        <v>0</v>
      </c>
      <c r="X23" s="96">
        <f t="shared" si="61"/>
        <v>0</v>
      </c>
      <c r="Y23" s="96">
        <f t="shared" si="61"/>
        <v>0</v>
      </c>
      <c r="Z23" s="96">
        <f t="shared" si="61"/>
        <v>0</v>
      </c>
      <c r="AA23" s="96">
        <f t="shared" si="61"/>
        <v>0</v>
      </c>
      <c r="AB23" s="96">
        <f t="shared" si="61"/>
        <v>0</v>
      </c>
      <c r="AC23" s="96">
        <f t="shared" si="61"/>
        <v>0</v>
      </c>
      <c r="AD23" s="96">
        <f t="shared" si="61"/>
        <v>0</v>
      </c>
      <c r="AE23" s="104">
        <f t="shared" si="61"/>
        <v>0</v>
      </c>
    </row>
    <row r="24" spans="1:31" s="2" customFormat="1" x14ac:dyDescent="0.25">
      <c r="A24" s="23" t="s">
        <v>38</v>
      </c>
      <c r="B24" s="74" t="s">
        <v>27</v>
      </c>
      <c r="C24" s="74" t="s">
        <v>27</v>
      </c>
      <c r="D24" s="74" t="s">
        <v>27</v>
      </c>
      <c r="E24" s="74" t="s">
        <v>27</v>
      </c>
      <c r="F24" s="74" t="s">
        <v>27</v>
      </c>
      <c r="G24" s="74" t="s">
        <v>27</v>
      </c>
      <c r="H24" s="74" t="s">
        <v>27</v>
      </c>
      <c r="I24" s="83">
        <v>0</v>
      </c>
      <c r="J24" s="96">
        <f>$I$23*J25</f>
        <v>0</v>
      </c>
      <c r="K24" s="96">
        <f t="shared" ref="K24:AE24" si="62">$I$23*K25</f>
        <v>0</v>
      </c>
      <c r="L24" s="96">
        <f t="shared" si="62"/>
        <v>0</v>
      </c>
      <c r="M24" s="96">
        <f t="shared" si="62"/>
        <v>0</v>
      </c>
      <c r="N24" s="96">
        <f t="shared" si="62"/>
        <v>0</v>
      </c>
      <c r="O24" s="96">
        <f t="shared" si="62"/>
        <v>0</v>
      </c>
      <c r="P24" s="96">
        <f t="shared" si="62"/>
        <v>0</v>
      </c>
      <c r="Q24" s="96">
        <f t="shared" si="62"/>
        <v>0</v>
      </c>
      <c r="R24" s="96">
        <f t="shared" si="62"/>
        <v>0</v>
      </c>
      <c r="S24" s="96">
        <f t="shared" si="62"/>
        <v>0</v>
      </c>
      <c r="T24" s="96">
        <f t="shared" si="62"/>
        <v>0</v>
      </c>
      <c r="U24" s="96">
        <f t="shared" si="62"/>
        <v>0</v>
      </c>
      <c r="V24" s="96">
        <f t="shared" si="62"/>
        <v>0</v>
      </c>
      <c r="W24" s="96">
        <f t="shared" si="62"/>
        <v>0</v>
      </c>
      <c r="X24" s="96">
        <f t="shared" si="62"/>
        <v>0</v>
      </c>
      <c r="Y24" s="96">
        <f>$I$23*Y25</f>
        <v>0</v>
      </c>
      <c r="Z24" s="96">
        <f t="shared" si="62"/>
        <v>0</v>
      </c>
      <c r="AA24" s="96">
        <f t="shared" si="62"/>
        <v>0</v>
      </c>
      <c r="AB24" s="96">
        <f t="shared" si="62"/>
        <v>0</v>
      </c>
      <c r="AC24" s="96">
        <f t="shared" si="62"/>
        <v>0</v>
      </c>
      <c r="AD24" s="96">
        <f t="shared" si="62"/>
        <v>0</v>
      </c>
      <c r="AE24" s="96">
        <f t="shared" si="62"/>
        <v>0</v>
      </c>
    </row>
    <row r="25" spans="1:31" s="2" customFormat="1" ht="30.75" thickBot="1" x14ac:dyDescent="0.3">
      <c r="A25" s="58" t="s">
        <v>39</v>
      </c>
      <c r="B25" s="59"/>
      <c r="C25" s="59"/>
      <c r="D25" s="59"/>
      <c r="E25" s="59"/>
      <c r="F25" s="59"/>
      <c r="G25" s="59"/>
      <c r="H25" s="60">
        <v>1.079</v>
      </c>
      <c r="I25" s="61">
        <v>1.1275550000000001</v>
      </c>
      <c r="J25" s="62">
        <v>1.1726572000000002</v>
      </c>
      <c r="K25" s="62">
        <v>1.2195634880000001</v>
      </c>
      <c r="L25" s="62">
        <v>1.26834602752</v>
      </c>
      <c r="M25" s="62">
        <v>1.3190798686208001</v>
      </c>
      <c r="N25" s="62">
        <v>1.371843063365632</v>
      </c>
      <c r="O25" s="62">
        <v>1.4267167859002572</v>
      </c>
      <c r="P25" s="62">
        <v>1.4837854573362674</v>
      </c>
      <c r="Q25" s="62">
        <v>1.5431368756297181</v>
      </c>
      <c r="R25" s="62">
        <v>1.6048623506549069</v>
      </c>
      <c r="S25" s="62">
        <v>1.6690568446811032</v>
      </c>
      <c r="T25" s="62">
        <v>1.7358191184683471</v>
      </c>
      <c r="U25" s="62">
        <v>1.8052518832070812</v>
      </c>
      <c r="V25" s="62">
        <v>1.8774619585353645</v>
      </c>
      <c r="W25" s="62">
        <v>1.952560436876779</v>
      </c>
      <c r="X25" s="62">
        <v>2.0306628543518501</v>
      </c>
      <c r="Y25" s="62">
        <v>2.1118893685259241</v>
      </c>
      <c r="Z25" s="62">
        <v>2.196364943266961</v>
      </c>
      <c r="AA25" s="62">
        <v>2.2842195409976394</v>
      </c>
      <c r="AB25" s="62">
        <v>2.3755883226375447</v>
      </c>
      <c r="AC25" s="62">
        <v>2.4706118555430465</v>
      </c>
      <c r="AD25" s="62">
        <v>2.5694363297647684</v>
      </c>
      <c r="AE25" s="63">
        <v>2.6722137829553594</v>
      </c>
    </row>
    <row r="26" spans="1:31" s="3" customFormat="1" ht="15.75" thickBot="1" x14ac:dyDescent="0.3">
      <c r="A26" s="33" t="s">
        <v>5</v>
      </c>
      <c r="B26" s="14"/>
      <c r="C26" s="14"/>
      <c r="D26" s="14"/>
      <c r="E26" s="14"/>
      <c r="F26" s="14"/>
      <c r="G26" s="14"/>
      <c r="H26" s="14"/>
      <c r="I26" s="15"/>
      <c r="J26" s="15"/>
      <c r="K26" s="15"/>
      <c r="L26" s="15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4"/>
    </row>
    <row r="27" spans="1:31" s="2" customFormat="1" ht="45.75" thickTop="1" x14ac:dyDescent="0.25">
      <c r="A27" s="20" t="s">
        <v>48</v>
      </c>
      <c r="B27" s="16">
        <f>(B5*(B6+B7)*B12)+B13</f>
        <v>51000</v>
      </c>
      <c r="C27" s="16">
        <f t="shared" ref="C27:H27" si="63">(C5*(C6+C7)*C12)+C13</f>
        <v>66588.933333333334</v>
      </c>
      <c r="D27" s="16">
        <f t="shared" si="63"/>
        <v>80398.712800000008</v>
      </c>
      <c r="E27" s="16">
        <f t="shared" si="63"/>
        <v>107538.63440000001</v>
      </c>
      <c r="F27" s="16">
        <f t="shared" si="63"/>
        <v>83750</v>
      </c>
      <c r="G27" s="16">
        <f t="shared" si="63"/>
        <v>166221.0344</v>
      </c>
      <c r="H27" s="16">
        <f t="shared" si="63"/>
        <v>259663.0344</v>
      </c>
      <c r="I27" s="98">
        <f>(I5*(I6+I7)*I12)+I13</f>
        <v>365155.74560000002</v>
      </c>
      <c r="J27" s="98">
        <f t="shared" ref="J27:AE27" si="64">(J5*(J6+J7)*J12)+J13</f>
        <v>425682.45888701442</v>
      </c>
      <c r="K27" s="98">
        <f t="shared" si="64"/>
        <v>491353.144518335</v>
      </c>
      <c r="L27" s="98">
        <f t="shared" si="64"/>
        <v>560508.64705350762</v>
      </c>
      <c r="M27" s="98">
        <f t="shared" si="64"/>
        <v>633234.69283908629</v>
      </c>
      <c r="N27" s="98">
        <f t="shared" si="64"/>
        <v>709674.10360508715</v>
      </c>
      <c r="O27" s="98">
        <f t="shared" si="64"/>
        <v>789975.41395072732</v>
      </c>
      <c r="P27" s="98">
        <f t="shared" si="64"/>
        <v>874293.09985919227</v>
      </c>
      <c r="Q27" s="98">
        <f t="shared" si="64"/>
        <v>962787.81635299511</v>
      </c>
      <c r="R27" s="98">
        <f t="shared" si="64"/>
        <v>798081.7295235761</v>
      </c>
      <c r="S27" s="98">
        <f t="shared" si="64"/>
        <v>895438.43410723121</v>
      </c>
      <c r="T27" s="98">
        <f t="shared" si="64"/>
        <v>997493.73002323194</v>
      </c>
      <c r="U27" s="98">
        <f t="shared" si="64"/>
        <v>1099593.7165203907</v>
      </c>
      <c r="V27" s="98">
        <f t="shared" si="64"/>
        <v>1206775.6994026145</v>
      </c>
      <c r="W27" s="98">
        <f t="shared" si="64"/>
        <v>1082294.7276750614</v>
      </c>
      <c r="X27" s="98">
        <f t="shared" si="64"/>
        <v>816979.47976953071</v>
      </c>
      <c r="Y27" s="98">
        <f t="shared" si="64"/>
        <v>940659.98096399731</v>
      </c>
      <c r="Z27" s="98">
        <f t="shared" si="64"/>
        <v>1069021.7824593636</v>
      </c>
      <c r="AA27" s="98">
        <f t="shared" si="64"/>
        <v>1203566.6096066055</v>
      </c>
      <c r="AB27" s="98">
        <f t="shared" si="64"/>
        <v>461728.10203163914</v>
      </c>
      <c r="AC27" s="98">
        <f t="shared" si="64"/>
        <v>480197.22611290473</v>
      </c>
      <c r="AD27" s="98">
        <f t="shared" si="64"/>
        <v>499405.11515742086</v>
      </c>
      <c r="AE27" s="99">
        <f t="shared" si="64"/>
        <v>519381.31976371771</v>
      </c>
    </row>
    <row r="28" spans="1:31" s="2" customFormat="1" ht="45" x14ac:dyDescent="0.25">
      <c r="A28" s="20" t="s">
        <v>49</v>
      </c>
      <c r="B28" s="16">
        <f>(B5*(B6+B7)*B12*12)+B13</f>
        <v>612000</v>
      </c>
      <c r="C28" s="16">
        <f t="shared" ref="C28:H28" si="65">(C5*(C6+C7)*C12*12)+C13</f>
        <v>672505.6</v>
      </c>
      <c r="D28" s="16">
        <f t="shared" si="65"/>
        <v>699148.71279999998</v>
      </c>
      <c r="E28" s="16">
        <f t="shared" si="65"/>
        <v>880288.63439999998</v>
      </c>
      <c r="F28" s="16">
        <f t="shared" si="65"/>
        <v>1005000</v>
      </c>
      <c r="G28" s="16">
        <f t="shared" si="65"/>
        <v>1967471.0344</v>
      </c>
      <c r="H28" s="16">
        <f t="shared" si="65"/>
        <v>2682413.0344000002</v>
      </c>
      <c r="I28" s="98">
        <f>(I5*(I6+I7)*I12*12)+I13</f>
        <v>2775868.9471999998</v>
      </c>
      <c r="J28" s="98">
        <f t="shared" ref="J28:AE28" si="66">(J5*(J6+J7)*J12*12)+J13</f>
        <v>2932824.1885510143</v>
      </c>
      <c r="K28" s="98">
        <f t="shared" si="66"/>
        <v>3098780.5433688955</v>
      </c>
      <c r="L28" s="98">
        <f t="shared" si="66"/>
        <v>3272233.1418580902</v>
      </c>
      <c r="M28" s="98">
        <f t="shared" si="66"/>
        <v>3453428.1674358523</v>
      </c>
      <c r="N28" s="98">
        <f t="shared" si="66"/>
        <v>3642675.3171857242</v>
      </c>
      <c r="O28" s="98">
        <f t="shared" si="66"/>
        <v>3840296.6760745891</v>
      </c>
      <c r="P28" s="98">
        <f t="shared" si="66"/>
        <v>4046627.212468009</v>
      </c>
      <c r="Q28" s="98">
        <f t="shared" si="66"/>
        <v>4262015.2934661647</v>
      </c>
      <c r="R28" s="98">
        <f t="shared" si="66"/>
        <v>4229278.3057212727</v>
      </c>
      <c r="S28" s="98">
        <f t="shared" si="66"/>
        <v>4463882.873352835</v>
      </c>
      <c r="T28" s="98">
        <f t="shared" si="66"/>
        <v>4708675.9468386602</v>
      </c>
      <c r="U28" s="98">
        <f t="shared" si="66"/>
        <v>4959223.2220084351</v>
      </c>
      <c r="V28" s="98">
        <f t="shared" si="66"/>
        <v>5220790.3851101818</v>
      </c>
      <c r="W28" s="98">
        <f t="shared" si="66"/>
        <v>5256870.0008109324</v>
      </c>
      <c r="X28" s="98">
        <f t="shared" si="66"/>
        <v>5158537.7638308359</v>
      </c>
      <c r="Y28" s="98">
        <f t="shared" si="66"/>
        <v>5455880.5963877561</v>
      </c>
      <c r="Z28" s="98">
        <f t="shared" si="66"/>
        <v>5764851.2225000719</v>
      </c>
      <c r="AA28" s="98">
        <f t="shared" si="66"/>
        <v>6087229.2272489425</v>
      </c>
      <c r="AB28" s="98">
        <f t="shared" si="66"/>
        <v>5540737.2243796699</v>
      </c>
      <c r="AC28" s="98">
        <f t="shared" si="66"/>
        <v>5762366.7133548567</v>
      </c>
      <c r="AD28" s="98">
        <f t="shared" si="66"/>
        <v>5992861.3818890508</v>
      </c>
      <c r="AE28" s="99">
        <f t="shared" si="66"/>
        <v>6232575.8371646125</v>
      </c>
    </row>
    <row r="29" spans="1:31" s="2" customFormat="1" ht="30" x14ac:dyDescent="0.25">
      <c r="A29" s="20" t="s">
        <v>43</v>
      </c>
      <c r="B29" s="80">
        <f>B11</f>
        <v>3459.8400000000838</v>
      </c>
      <c r="C29" s="80">
        <f t="shared" ref="C29:AE29" si="67">B29+C11</f>
        <v>7699.5200000000186</v>
      </c>
      <c r="D29" s="80">
        <f t="shared" si="67"/>
        <v>11515.520000000019</v>
      </c>
      <c r="E29" s="80">
        <f t="shared" si="67"/>
        <v>17035.520000000019</v>
      </c>
      <c r="F29" s="80">
        <f t="shared" si="67"/>
        <v>30259.520000000019</v>
      </c>
      <c r="G29" s="80">
        <f t="shared" si="67"/>
        <v>45139.520000000019</v>
      </c>
      <c r="H29" s="80">
        <f t="shared" si="67"/>
        <v>58572.800000000279</v>
      </c>
      <c r="I29" s="81">
        <f t="shared" si="67"/>
        <v>85137.132800000254</v>
      </c>
      <c r="J29" s="81">
        <f t="shared" si="67"/>
        <v>112764.03891200013</v>
      </c>
      <c r="K29" s="81">
        <f t="shared" si="67"/>
        <v>141496.02126847999</v>
      </c>
      <c r="L29" s="81">
        <f t="shared" si="67"/>
        <v>171377.28291921923</v>
      </c>
      <c r="M29" s="81">
        <f t="shared" si="67"/>
        <v>202453.79503598809</v>
      </c>
      <c r="N29" s="81">
        <f t="shared" si="67"/>
        <v>234773.36763742752</v>
      </c>
      <c r="O29" s="81">
        <f t="shared" si="67"/>
        <v>268385.72314292472</v>
      </c>
      <c r="P29" s="81">
        <f t="shared" si="67"/>
        <v>303342.57286864193</v>
      </c>
      <c r="Q29" s="81">
        <f t="shared" si="67"/>
        <v>339697.69658338744</v>
      </c>
      <c r="R29" s="81">
        <f t="shared" si="67"/>
        <v>377507.02524672309</v>
      </c>
      <c r="S29" s="81">
        <f t="shared" si="67"/>
        <v>416828.72705659224</v>
      </c>
      <c r="T29" s="81">
        <f t="shared" si="67"/>
        <v>457723.29693885613</v>
      </c>
      <c r="U29" s="81">
        <f t="shared" si="67"/>
        <v>500253.64961641002</v>
      </c>
      <c r="V29" s="81">
        <f t="shared" si="67"/>
        <v>544485.21640106663</v>
      </c>
      <c r="W29" s="81">
        <f t="shared" si="67"/>
        <v>590486.04585710913</v>
      </c>
      <c r="X29" s="81">
        <f t="shared" si="67"/>
        <v>638326.90849139355</v>
      </c>
      <c r="Y29" s="81">
        <f t="shared" si="67"/>
        <v>688081.40563104954</v>
      </c>
      <c r="Z29" s="81">
        <f t="shared" si="67"/>
        <v>739826.08265629131</v>
      </c>
      <c r="AA29" s="81">
        <f t="shared" si="67"/>
        <v>793640.5467625428</v>
      </c>
      <c r="AB29" s="81">
        <f t="shared" si="67"/>
        <v>849607.5894330442</v>
      </c>
      <c r="AC29" s="81">
        <f t="shared" si="67"/>
        <v>907813.31381036621</v>
      </c>
      <c r="AD29" s="81">
        <f t="shared" si="67"/>
        <v>968347.26716278121</v>
      </c>
      <c r="AE29" s="92">
        <f t="shared" si="67"/>
        <v>1031302.5786492927</v>
      </c>
    </row>
    <row r="30" spans="1:31" s="2" customFormat="1" ht="30" customHeight="1" x14ac:dyDescent="0.25">
      <c r="A30" s="20" t="s">
        <v>50</v>
      </c>
      <c r="B30" s="16">
        <f>B28</f>
        <v>612000</v>
      </c>
      <c r="C30" s="16">
        <f>B30+C28</f>
        <v>1284505.6000000001</v>
      </c>
      <c r="D30" s="16">
        <f t="shared" ref="D30:AE30" si="68">C30+D28-C31</f>
        <v>1983654.3128</v>
      </c>
      <c r="E30" s="16">
        <f t="shared" si="68"/>
        <v>-836057.05280000018</v>
      </c>
      <c r="F30" s="16">
        <f t="shared" si="68"/>
        <v>168942.94719999982</v>
      </c>
      <c r="G30" s="16">
        <f t="shared" si="68"/>
        <v>2136413.9815999996</v>
      </c>
      <c r="H30" s="16">
        <f t="shared" si="68"/>
        <v>4818827.0159999998</v>
      </c>
      <c r="I30" s="17">
        <f t="shared" si="68"/>
        <v>7594695.9631999992</v>
      </c>
      <c r="J30" s="17">
        <f t="shared" si="68"/>
        <v>10527520.151751013</v>
      </c>
      <c r="K30" s="17">
        <f t="shared" si="68"/>
        <v>13626300.69511991</v>
      </c>
      <c r="L30" s="17">
        <f t="shared" si="68"/>
        <v>16898533.836978</v>
      </c>
      <c r="M30" s="17">
        <f t="shared" si="68"/>
        <v>20351962.004413851</v>
      </c>
      <c r="N30" s="17">
        <f t="shared" si="68"/>
        <v>23994637.321599573</v>
      </c>
      <c r="O30" s="17">
        <f t="shared" si="68"/>
        <v>27834933.997674163</v>
      </c>
      <c r="P30" s="17">
        <f t="shared" si="68"/>
        <v>31881561.210142173</v>
      </c>
      <c r="Q30" s="17">
        <f t="shared" si="68"/>
        <v>36143576.503608339</v>
      </c>
      <c r="R30" s="17">
        <f t="shared" si="68"/>
        <v>26673657.195926793</v>
      </c>
      <c r="S30" s="17">
        <f t="shared" si="68"/>
        <v>31137540.069279626</v>
      </c>
      <c r="T30" s="17">
        <f t="shared" si="68"/>
        <v>35846216.016118288</v>
      </c>
      <c r="U30" s="17">
        <f t="shared" si="68"/>
        <v>40805439.238126725</v>
      </c>
      <c r="V30" s="17">
        <f t="shared" si="68"/>
        <v>46026229.62323691</v>
      </c>
      <c r="W30" s="17">
        <f t="shared" si="68"/>
        <v>38679470.323502958</v>
      </c>
      <c r="X30" s="17">
        <f t="shared" si="68"/>
        <v>23450816.900189754</v>
      </c>
      <c r="Y30" s="17">
        <f t="shared" si="68"/>
        <v>28906697.496577509</v>
      </c>
      <c r="Z30" s="17">
        <f t="shared" si="68"/>
        <v>34671548.71907758</v>
      </c>
      <c r="AA30" s="17">
        <f t="shared" si="68"/>
        <v>40758777.946326524</v>
      </c>
      <c r="AB30" s="17">
        <f t="shared" si="68"/>
        <v>-55676268.329776019</v>
      </c>
      <c r="AC30" s="17">
        <f t="shared" si="68"/>
        <v>-49913901.616421163</v>
      </c>
      <c r="AD30" s="17">
        <f t="shared" si="68"/>
        <v>-43921040.23453211</v>
      </c>
      <c r="AE30" s="35">
        <f t="shared" si="68"/>
        <v>-37688464.3973675</v>
      </c>
    </row>
    <row r="31" spans="1:31" s="2" customFormat="1" x14ac:dyDescent="0.25">
      <c r="A31" s="20" t="s">
        <v>33</v>
      </c>
      <c r="B31" s="80"/>
      <c r="C31" s="80">
        <f t="shared" ref="C31:H31" si="69">C14</f>
        <v>0</v>
      </c>
      <c r="D31" s="80">
        <f t="shared" si="69"/>
        <v>3700000</v>
      </c>
      <c r="E31" s="80">
        <f t="shared" si="69"/>
        <v>0</v>
      </c>
      <c r="F31" s="80">
        <f t="shared" si="69"/>
        <v>0</v>
      </c>
      <c r="G31" s="80">
        <f t="shared" si="69"/>
        <v>0</v>
      </c>
      <c r="H31" s="80">
        <f t="shared" si="69"/>
        <v>0</v>
      </c>
      <c r="I31" s="81"/>
      <c r="J31" s="32"/>
      <c r="K31" s="17"/>
      <c r="L31" s="17"/>
      <c r="M31" s="17"/>
      <c r="N31" s="17"/>
      <c r="O31" s="17"/>
      <c r="P31" s="17"/>
      <c r="Q31" s="17">
        <f>Q16</f>
        <v>13699197.613402823</v>
      </c>
      <c r="R31" s="17"/>
      <c r="S31" s="17"/>
      <c r="T31" s="17"/>
      <c r="U31" s="17"/>
      <c r="V31" s="17">
        <f>V17+V18</f>
        <v>12603629.300544884</v>
      </c>
      <c r="W31" s="17">
        <f>W19</f>
        <v>20387191.187144037</v>
      </c>
      <c r="X31" s="17"/>
      <c r="Y31" s="17"/>
      <c r="Z31" s="17"/>
      <c r="AA31" s="17">
        <f>AA20+AA21</f>
        <v>101975783.50048222</v>
      </c>
      <c r="AB31" s="17"/>
      <c r="AC31" s="17"/>
      <c r="AD31" s="17"/>
      <c r="AE31" s="35"/>
    </row>
    <row r="32" spans="1:31" ht="30.75" thickBot="1" x14ac:dyDescent="0.3">
      <c r="A32" s="36" t="s">
        <v>34</v>
      </c>
      <c r="B32" s="37"/>
      <c r="C32" s="37">
        <f t="shared" ref="C32:AE32" si="70">C30-C31</f>
        <v>1284505.6000000001</v>
      </c>
      <c r="D32" s="37">
        <f t="shared" si="70"/>
        <v>-1716345.6872</v>
      </c>
      <c r="E32" s="37">
        <f t="shared" si="70"/>
        <v>-836057.05280000018</v>
      </c>
      <c r="F32" s="37">
        <f t="shared" si="70"/>
        <v>168942.94719999982</v>
      </c>
      <c r="G32" s="37">
        <f t="shared" si="70"/>
        <v>2136413.9815999996</v>
      </c>
      <c r="H32" s="37">
        <f t="shared" si="70"/>
        <v>4818827.0159999998</v>
      </c>
      <c r="I32" s="64">
        <f t="shared" si="70"/>
        <v>7594695.9631999992</v>
      </c>
      <c r="J32" s="64">
        <f t="shared" si="70"/>
        <v>10527520.151751013</v>
      </c>
      <c r="K32" s="64">
        <f t="shared" si="70"/>
        <v>13626300.69511991</v>
      </c>
      <c r="L32" s="64">
        <f t="shared" si="70"/>
        <v>16898533.836978</v>
      </c>
      <c r="M32" s="64">
        <f t="shared" si="70"/>
        <v>20351962.004413851</v>
      </c>
      <c r="N32" s="64">
        <f t="shared" si="70"/>
        <v>23994637.321599573</v>
      </c>
      <c r="O32" s="64">
        <f t="shared" si="70"/>
        <v>27834933.997674163</v>
      </c>
      <c r="P32" s="64">
        <f t="shared" si="70"/>
        <v>31881561.210142173</v>
      </c>
      <c r="Q32" s="64">
        <f t="shared" si="70"/>
        <v>22444378.890205517</v>
      </c>
      <c r="R32" s="64">
        <f t="shared" si="70"/>
        <v>26673657.195926793</v>
      </c>
      <c r="S32" s="64">
        <f t="shared" si="70"/>
        <v>31137540.069279626</v>
      </c>
      <c r="T32" s="64">
        <f t="shared" si="70"/>
        <v>35846216.016118288</v>
      </c>
      <c r="U32" s="64">
        <f t="shared" si="70"/>
        <v>40805439.238126725</v>
      </c>
      <c r="V32" s="64">
        <f t="shared" si="70"/>
        <v>33422600.322692025</v>
      </c>
      <c r="W32" s="64">
        <f t="shared" si="70"/>
        <v>18292279.13635892</v>
      </c>
      <c r="X32" s="64">
        <f t="shared" si="70"/>
        <v>23450816.900189754</v>
      </c>
      <c r="Y32" s="64">
        <f t="shared" si="70"/>
        <v>28906697.496577509</v>
      </c>
      <c r="Z32" s="64">
        <f t="shared" si="70"/>
        <v>34671548.71907758</v>
      </c>
      <c r="AA32" s="64">
        <f t="shared" si="70"/>
        <v>-61217005.554155692</v>
      </c>
      <c r="AB32" s="64">
        <f t="shared" si="70"/>
        <v>-55676268.329776019</v>
      </c>
      <c r="AC32" s="64">
        <f t="shared" si="70"/>
        <v>-49913901.616421163</v>
      </c>
      <c r="AD32" s="64">
        <f t="shared" si="70"/>
        <v>-43921040.23453211</v>
      </c>
      <c r="AE32" s="88">
        <f t="shared" si="70"/>
        <v>-37688464.3973675</v>
      </c>
    </row>
    <row r="33" spans="1:31" ht="30" x14ac:dyDescent="0.25">
      <c r="A33" s="65" t="s">
        <v>51</v>
      </c>
      <c r="B33" s="39"/>
      <c r="C33" s="39"/>
      <c r="D33" s="39"/>
      <c r="E33" s="39"/>
      <c r="F33" s="39"/>
      <c r="G33" s="39"/>
      <c r="H33" s="39"/>
      <c r="I33" s="48"/>
      <c r="J33" s="48"/>
      <c r="K33" s="48"/>
      <c r="L33" s="48"/>
      <c r="M33" s="49"/>
      <c r="N33" s="49"/>
      <c r="O33" s="49"/>
      <c r="P33" s="49"/>
      <c r="Q33" s="49"/>
      <c r="R33" s="49"/>
      <c r="S33" s="49"/>
      <c r="T33" s="66"/>
      <c r="U33" s="66"/>
      <c r="V33" s="66"/>
      <c r="W33" s="67"/>
      <c r="X33" s="66"/>
      <c r="Y33" s="66"/>
      <c r="Z33" s="66"/>
      <c r="AA33" s="67"/>
      <c r="AB33" s="66"/>
      <c r="AC33" s="66"/>
      <c r="AD33" s="66"/>
      <c r="AE33" s="68"/>
    </row>
    <row r="34" spans="1:31" ht="30" x14ac:dyDescent="0.25">
      <c r="A34" s="69" t="s">
        <v>52</v>
      </c>
      <c r="B34" s="82"/>
      <c r="C34" s="82"/>
      <c r="D34" s="42"/>
      <c r="E34" s="42"/>
      <c r="F34" s="42"/>
      <c r="G34" s="42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</row>
    <row r="35" spans="1:31" s="106" customFormat="1" ht="30" x14ac:dyDescent="0.25">
      <c r="A35" s="41" t="s">
        <v>53</v>
      </c>
      <c r="B35" s="82"/>
      <c r="C35" s="82"/>
      <c r="D35" s="42"/>
      <c r="E35" s="42"/>
      <c r="F35" s="42"/>
      <c r="G35" s="42"/>
      <c r="H35" s="42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7">
        <v>0</v>
      </c>
    </row>
    <row r="36" spans="1:31" s="110" customFormat="1" ht="30" x14ac:dyDescent="0.25">
      <c r="A36" s="41" t="s">
        <v>54</v>
      </c>
      <c r="B36" s="82"/>
      <c r="C36" s="82"/>
      <c r="D36" s="42"/>
      <c r="E36" s="42"/>
      <c r="F36" s="42"/>
      <c r="G36" s="42"/>
      <c r="H36" s="42"/>
      <c r="I36" s="108">
        <f t="shared" ref="I36:AE36" si="71">-IF(I32&lt;0,I32/I5/I35,0)</f>
        <v>0</v>
      </c>
      <c r="J36" s="108">
        <f t="shared" si="71"/>
        <v>0</v>
      </c>
      <c r="K36" s="108">
        <f t="shared" si="71"/>
        <v>0</v>
      </c>
      <c r="L36" s="108">
        <f t="shared" si="71"/>
        <v>0</v>
      </c>
      <c r="M36" s="108">
        <f t="shared" si="71"/>
        <v>0</v>
      </c>
      <c r="N36" s="108">
        <f t="shared" si="71"/>
        <v>0</v>
      </c>
      <c r="O36" s="108">
        <f t="shared" si="71"/>
        <v>0</v>
      </c>
      <c r="P36" s="108">
        <f t="shared" si="71"/>
        <v>0</v>
      </c>
      <c r="Q36" s="108">
        <f t="shared" si="71"/>
        <v>0</v>
      </c>
      <c r="R36" s="108">
        <f t="shared" si="71"/>
        <v>0</v>
      </c>
      <c r="S36" s="108">
        <f t="shared" si="71"/>
        <v>0</v>
      </c>
      <c r="T36" s="108">
        <f t="shared" si="71"/>
        <v>0</v>
      </c>
      <c r="U36" s="108">
        <f t="shared" si="71"/>
        <v>0</v>
      </c>
      <c r="V36" s="108">
        <f t="shared" si="71"/>
        <v>0</v>
      </c>
      <c r="W36" s="108">
        <f t="shared" si="71"/>
        <v>0</v>
      </c>
      <c r="X36" s="108">
        <f t="shared" si="71"/>
        <v>0</v>
      </c>
      <c r="Y36" s="108">
        <f t="shared" si="71"/>
        <v>0</v>
      </c>
      <c r="Z36" s="108">
        <f t="shared" si="71"/>
        <v>0</v>
      </c>
      <c r="AA36" s="108" t="e">
        <f t="shared" si="71"/>
        <v>#DIV/0!</v>
      </c>
      <c r="AB36" s="108" t="e">
        <f t="shared" si="71"/>
        <v>#DIV/0!</v>
      </c>
      <c r="AC36" s="108" t="e">
        <f t="shared" si="71"/>
        <v>#DIV/0!</v>
      </c>
      <c r="AD36" s="108" t="e">
        <f t="shared" si="71"/>
        <v>#DIV/0!</v>
      </c>
      <c r="AE36" s="109" t="e">
        <f t="shared" si="71"/>
        <v>#DIV/0!</v>
      </c>
    </row>
    <row r="37" spans="1:31" s="110" customFormat="1" x14ac:dyDescent="0.25">
      <c r="A37" s="41" t="s">
        <v>25</v>
      </c>
      <c r="B37" s="82"/>
      <c r="C37" s="82"/>
      <c r="D37" s="42"/>
      <c r="E37" s="42"/>
      <c r="F37" s="42"/>
      <c r="G37" s="42"/>
      <c r="H37" s="42"/>
      <c r="I37" s="108">
        <f t="shared" ref="I37:AE37" si="72">I6+I7+I36</f>
        <v>11.74</v>
      </c>
      <c r="J37" s="108">
        <f t="shared" si="72"/>
        <v>12.2096</v>
      </c>
      <c r="K37" s="108">
        <f t="shared" si="72"/>
        <v>12.697984</v>
      </c>
      <c r="L37" s="108">
        <f t="shared" si="72"/>
        <v>13.205903360000001</v>
      </c>
      <c r="M37" s="108">
        <f t="shared" si="72"/>
        <v>13.734139494400001</v>
      </c>
      <c r="N37" s="108">
        <f t="shared" si="72"/>
        <v>14.283505074176002</v>
      </c>
      <c r="O37" s="108">
        <f t="shared" si="72"/>
        <v>14.854845277143042</v>
      </c>
      <c r="P37" s="108">
        <f t="shared" si="72"/>
        <v>15.449039088228764</v>
      </c>
      <c r="Q37" s="108">
        <f t="shared" si="72"/>
        <v>16.067000651757915</v>
      </c>
      <c r="R37" s="108">
        <f t="shared" si="72"/>
        <v>16.709680677828231</v>
      </c>
      <c r="S37" s="108">
        <f t="shared" si="72"/>
        <v>17.378067904941361</v>
      </c>
      <c r="T37" s="108">
        <f t="shared" si="72"/>
        <v>18.073190621139016</v>
      </c>
      <c r="U37" s="108">
        <f t="shared" si="72"/>
        <v>18.796118245984577</v>
      </c>
      <c r="V37" s="108">
        <f t="shared" si="72"/>
        <v>19.54796297582396</v>
      </c>
      <c r="W37" s="108">
        <f t="shared" si="72"/>
        <v>20.32988149485692</v>
      </c>
      <c r="X37" s="108">
        <f t="shared" si="72"/>
        <v>21.143076754651197</v>
      </c>
      <c r="Y37" s="108">
        <f t="shared" si="72"/>
        <v>21.988799824837248</v>
      </c>
      <c r="Z37" s="108">
        <f t="shared" si="72"/>
        <v>22.868351817830739</v>
      </c>
      <c r="AA37" s="108" t="e">
        <f t="shared" si="72"/>
        <v>#DIV/0!</v>
      </c>
      <c r="AB37" s="108" t="e">
        <f t="shared" si="72"/>
        <v>#DIV/0!</v>
      </c>
      <c r="AC37" s="108" t="e">
        <f t="shared" si="72"/>
        <v>#DIV/0!</v>
      </c>
      <c r="AD37" s="108" t="e">
        <f t="shared" si="72"/>
        <v>#DIV/0!</v>
      </c>
      <c r="AE37" s="109" t="e">
        <f t="shared" si="72"/>
        <v>#DIV/0!</v>
      </c>
    </row>
    <row r="38" spans="1:31" ht="30" x14ac:dyDescent="0.25">
      <c r="A38" s="69" t="s">
        <v>55</v>
      </c>
      <c r="B38" s="82"/>
      <c r="C38" s="42"/>
      <c r="D38" s="42"/>
      <c r="E38" s="42"/>
      <c r="F38" s="42"/>
      <c r="G38" s="42"/>
      <c r="H38" s="42"/>
      <c r="I38" s="43"/>
      <c r="J38" s="43"/>
      <c r="K38" s="43"/>
      <c r="L38" s="43"/>
      <c r="M38" s="43"/>
      <c r="N38" s="43"/>
      <c r="O38" s="43"/>
      <c r="P38" s="43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</row>
    <row r="39" spans="1:31" x14ac:dyDescent="0.25">
      <c r="A39" s="41" t="s">
        <v>44</v>
      </c>
      <c r="B39" s="82"/>
      <c r="C39" s="42"/>
      <c r="D39" s="42"/>
      <c r="E39" s="42"/>
      <c r="F39" s="42"/>
      <c r="G39" s="42"/>
      <c r="H39" s="42"/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0.5</v>
      </c>
      <c r="W39" s="84">
        <v>0.65</v>
      </c>
      <c r="X39" s="84">
        <v>0.75</v>
      </c>
      <c r="Y39" s="84">
        <v>0.75</v>
      </c>
      <c r="Z39" s="84">
        <v>0.75</v>
      </c>
      <c r="AA39" s="84">
        <v>0.75</v>
      </c>
      <c r="AB39" s="84">
        <v>0.75</v>
      </c>
      <c r="AC39" s="84">
        <v>0.75</v>
      </c>
      <c r="AD39" s="84">
        <v>0.75</v>
      </c>
      <c r="AE39" s="89">
        <v>0.75</v>
      </c>
    </row>
    <row r="40" spans="1:31" x14ac:dyDescent="0.25">
      <c r="A40" s="41" t="s">
        <v>56</v>
      </c>
      <c r="B40" s="82"/>
      <c r="C40" s="42"/>
      <c r="D40" s="42"/>
      <c r="E40" s="42"/>
      <c r="F40" s="42"/>
      <c r="G40" s="42"/>
      <c r="H40" s="42"/>
      <c r="I40" s="111">
        <f t="shared" ref="I40:AE40" si="73">I39*I6</f>
        <v>0</v>
      </c>
      <c r="J40" s="111">
        <f t="shared" si="73"/>
        <v>0</v>
      </c>
      <c r="K40" s="111">
        <f t="shared" si="73"/>
        <v>0</v>
      </c>
      <c r="L40" s="111">
        <f t="shared" si="73"/>
        <v>0</v>
      </c>
      <c r="M40" s="111">
        <f t="shared" si="73"/>
        <v>0</v>
      </c>
      <c r="N40" s="111">
        <f t="shared" si="73"/>
        <v>0</v>
      </c>
      <c r="O40" s="111">
        <f t="shared" si="73"/>
        <v>0</v>
      </c>
      <c r="P40" s="111">
        <f t="shared" si="73"/>
        <v>0</v>
      </c>
      <c r="Q40" s="111">
        <f t="shared" si="73"/>
        <v>0</v>
      </c>
      <c r="R40" s="111">
        <f t="shared" si="73"/>
        <v>0</v>
      </c>
      <c r="S40" s="111">
        <f t="shared" si="73"/>
        <v>0</v>
      </c>
      <c r="T40" s="111">
        <f t="shared" si="73"/>
        <v>0</v>
      </c>
      <c r="U40" s="111">
        <f t="shared" si="73"/>
        <v>0</v>
      </c>
      <c r="V40" s="111">
        <f t="shared" si="73"/>
        <v>9.7739814879119802</v>
      </c>
      <c r="W40" s="111">
        <f t="shared" si="73"/>
        <v>13.214422971656999</v>
      </c>
      <c r="X40" s="111">
        <f t="shared" si="73"/>
        <v>15.857307565988398</v>
      </c>
      <c r="Y40" s="111">
        <f t="shared" si="73"/>
        <v>16.491599868627937</v>
      </c>
      <c r="Z40" s="111">
        <f t="shared" si="73"/>
        <v>17.151263863373053</v>
      </c>
      <c r="AA40" s="111">
        <f t="shared" si="73"/>
        <v>17.837314417907976</v>
      </c>
      <c r="AB40" s="111">
        <f t="shared" si="73"/>
        <v>18.550806994624295</v>
      </c>
      <c r="AC40" s="111">
        <f t="shared" si="73"/>
        <v>19.292839274409268</v>
      </c>
      <c r="AD40" s="111">
        <f t="shared" si="73"/>
        <v>20.064552845385638</v>
      </c>
      <c r="AE40" s="112">
        <f t="shared" si="73"/>
        <v>20.867134959201067</v>
      </c>
    </row>
    <row r="41" spans="1:31" x14ac:dyDescent="0.25">
      <c r="A41" s="41" t="s">
        <v>25</v>
      </c>
      <c r="B41" s="42"/>
      <c r="C41" s="42"/>
      <c r="D41" s="42"/>
      <c r="E41" s="42"/>
      <c r="F41" s="42"/>
      <c r="G41" s="42"/>
      <c r="H41" s="42"/>
      <c r="I41" s="113">
        <f t="shared" ref="I41:AE41" si="74">I6+I7+I40</f>
        <v>11.74</v>
      </c>
      <c r="J41" s="113">
        <f t="shared" si="74"/>
        <v>12.2096</v>
      </c>
      <c r="K41" s="113">
        <f t="shared" si="74"/>
        <v>12.697984</v>
      </c>
      <c r="L41" s="113">
        <f t="shared" si="74"/>
        <v>13.205903360000001</v>
      </c>
      <c r="M41" s="113">
        <f t="shared" si="74"/>
        <v>13.734139494400001</v>
      </c>
      <c r="N41" s="113">
        <f t="shared" si="74"/>
        <v>14.283505074176002</v>
      </c>
      <c r="O41" s="113">
        <f t="shared" si="74"/>
        <v>14.854845277143042</v>
      </c>
      <c r="P41" s="113">
        <f t="shared" si="74"/>
        <v>15.449039088228764</v>
      </c>
      <c r="Q41" s="113">
        <f t="shared" si="74"/>
        <v>16.067000651757915</v>
      </c>
      <c r="R41" s="113">
        <f t="shared" si="74"/>
        <v>16.709680677828231</v>
      </c>
      <c r="S41" s="113">
        <f t="shared" si="74"/>
        <v>17.378067904941361</v>
      </c>
      <c r="T41" s="113">
        <f t="shared" si="74"/>
        <v>18.073190621139016</v>
      </c>
      <c r="U41" s="113">
        <f t="shared" si="74"/>
        <v>18.796118245984577</v>
      </c>
      <c r="V41" s="113">
        <f t="shared" si="74"/>
        <v>29.321944463735939</v>
      </c>
      <c r="W41" s="113">
        <f t="shared" si="74"/>
        <v>33.544304466513921</v>
      </c>
      <c r="X41" s="113">
        <f t="shared" si="74"/>
        <v>37.000384320639597</v>
      </c>
      <c r="Y41" s="113">
        <f t="shared" si="74"/>
        <v>38.480399693465188</v>
      </c>
      <c r="Z41" s="113">
        <f t="shared" si="74"/>
        <v>40.019615681203788</v>
      </c>
      <c r="AA41" s="113">
        <f t="shared" si="74"/>
        <v>41.620400308451948</v>
      </c>
      <c r="AB41" s="113">
        <f t="shared" si="74"/>
        <v>43.285216320790028</v>
      </c>
      <c r="AC41" s="113">
        <f t="shared" si="74"/>
        <v>45.016624973621624</v>
      </c>
      <c r="AD41" s="113">
        <f t="shared" si="74"/>
        <v>46.817289972566485</v>
      </c>
      <c r="AE41" s="114">
        <f t="shared" si="74"/>
        <v>48.689981571469154</v>
      </c>
    </row>
    <row r="42" spans="1:31" ht="30" x14ac:dyDescent="0.25">
      <c r="A42" s="41" t="s">
        <v>45</v>
      </c>
      <c r="B42" s="42"/>
      <c r="C42" s="42"/>
      <c r="D42" s="42"/>
      <c r="E42" s="42"/>
      <c r="F42" s="42"/>
      <c r="G42" s="42"/>
      <c r="H42" s="42"/>
      <c r="I42" s="43">
        <f t="shared" ref="I42:AE42" si="75">(I41*12*I12*I5)+I13</f>
        <v>2775868.9471999998</v>
      </c>
      <c r="J42" s="43">
        <f t="shared" si="75"/>
        <v>2932824.1885510148</v>
      </c>
      <c r="K42" s="43">
        <f t="shared" si="75"/>
        <v>3098780.5433688955</v>
      </c>
      <c r="L42" s="43">
        <f t="shared" si="75"/>
        <v>3272233.1418580902</v>
      </c>
      <c r="M42" s="43">
        <f t="shared" si="75"/>
        <v>3453428.1674358523</v>
      </c>
      <c r="N42" s="43">
        <f t="shared" si="75"/>
        <v>3642675.3171857237</v>
      </c>
      <c r="O42" s="43">
        <f t="shared" si="75"/>
        <v>3840296.6760745891</v>
      </c>
      <c r="P42" s="43">
        <f t="shared" si="75"/>
        <v>4046627.212468009</v>
      </c>
      <c r="Q42" s="43">
        <f t="shared" si="75"/>
        <v>4262015.2934661647</v>
      </c>
      <c r="R42" s="43">
        <f t="shared" si="75"/>
        <v>4229278.3057212727</v>
      </c>
      <c r="S42" s="43">
        <f t="shared" si="75"/>
        <v>4463882.873352835</v>
      </c>
      <c r="T42" s="43">
        <f t="shared" si="75"/>
        <v>4708675.9468386602</v>
      </c>
      <c r="U42" s="43">
        <f t="shared" si="75"/>
        <v>4959223.222008436</v>
      </c>
      <c r="V42" s="43">
        <f t="shared" si="75"/>
        <v>7410252.9409506721</v>
      </c>
      <c r="W42" s="43">
        <f t="shared" si="75"/>
        <v>8217023.376307277</v>
      </c>
      <c r="X42" s="43">
        <f t="shared" si="75"/>
        <v>8710721.8144264501</v>
      </c>
      <c r="Y42" s="43">
        <f t="shared" si="75"/>
        <v>9150152.009007195</v>
      </c>
      <c r="Z42" s="43">
        <f t="shared" si="75"/>
        <v>9606893.4916242883</v>
      </c>
      <c r="AA42" s="43">
        <f t="shared" si="75"/>
        <v>10082953.187138129</v>
      </c>
      <c r="AB42" s="43">
        <f t="shared" si="75"/>
        <v>9696290.1426644232</v>
      </c>
      <c r="AC42" s="43">
        <f t="shared" si="75"/>
        <v>10084141.748370999</v>
      </c>
      <c r="AD42" s="43">
        <f t="shared" si="75"/>
        <v>10487507.418305838</v>
      </c>
      <c r="AE42" s="44">
        <f t="shared" si="75"/>
        <v>10907007.715038074</v>
      </c>
    </row>
    <row r="43" spans="1:31" x14ac:dyDescent="0.25">
      <c r="A43" s="41" t="s">
        <v>57</v>
      </c>
      <c r="B43" s="42"/>
      <c r="C43" s="42"/>
      <c r="D43" s="42"/>
      <c r="E43" s="42"/>
      <c r="F43" s="42"/>
      <c r="G43" s="42"/>
      <c r="H43" s="42"/>
      <c r="I43" s="43">
        <f>I32</f>
        <v>7594695.9631999992</v>
      </c>
      <c r="J43" s="43">
        <f>I43+J42</f>
        <v>10527520.151751013</v>
      </c>
      <c r="K43" s="43">
        <f>J43+K42</f>
        <v>13626300.69511991</v>
      </c>
      <c r="L43" s="43">
        <f>K43+L42</f>
        <v>16898533.836978</v>
      </c>
      <c r="M43" s="43">
        <f t="shared" ref="M43:O43" si="76">L43+M42</f>
        <v>20351962.004413851</v>
      </c>
      <c r="N43" s="43">
        <f t="shared" si="76"/>
        <v>23994637.321599573</v>
      </c>
      <c r="O43" s="43">
        <f t="shared" si="76"/>
        <v>27834933.997674163</v>
      </c>
      <c r="P43" s="43">
        <f>O43+P42</f>
        <v>31881561.210142173</v>
      </c>
      <c r="Q43" s="43">
        <f t="shared" ref="Q43:AE43" si="77">P43+Q42</f>
        <v>36143576.503608339</v>
      </c>
      <c r="R43" s="43">
        <f t="shared" si="77"/>
        <v>40372854.809329614</v>
      </c>
      <c r="S43" s="43">
        <f t="shared" si="77"/>
        <v>44836737.682682447</v>
      </c>
      <c r="T43" s="43">
        <f t="shared" si="77"/>
        <v>49545413.629521109</v>
      </c>
      <c r="U43" s="43">
        <f t="shared" si="77"/>
        <v>54504636.851529546</v>
      </c>
      <c r="V43" s="43">
        <f t="shared" si="77"/>
        <v>61914889.792480215</v>
      </c>
      <c r="W43" s="43">
        <f>V43+W42</f>
        <v>70131913.168787494</v>
      </c>
      <c r="X43" s="43">
        <f t="shared" si="77"/>
        <v>78842634.983213946</v>
      </c>
      <c r="Y43" s="43">
        <f t="shared" si="77"/>
        <v>87992786.992221147</v>
      </c>
      <c r="Z43" s="43">
        <f t="shared" si="77"/>
        <v>97599680.483845443</v>
      </c>
      <c r="AA43" s="43">
        <f t="shared" si="77"/>
        <v>107682633.67098357</v>
      </c>
      <c r="AB43" s="43">
        <f t="shared" si="77"/>
        <v>117378923.81364799</v>
      </c>
      <c r="AC43" s="43">
        <f t="shared" si="77"/>
        <v>127463065.56201899</v>
      </c>
      <c r="AD43" s="43">
        <f t="shared" si="77"/>
        <v>137950572.98032483</v>
      </c>
      <c r="AE43" s="44">
        <f t="shared" si="77"/>
        <v>148857580.6953629</v>
      </c>
    </row>
    <row r="44" spans="1:31" ht="30.75" thickBot="1" x14ac:dyDescent="0.3">
      <c r="A44" s="41" t="s">
        <v>58</v>
      </c>
      <c r="B44" s="42"/>
      <c r="C44" s="42"/>
      <c r="D44" s="42"/>
      <c r="E44" s="42"/>
      <c r="F44" s="42"/>
      <c r="G44" s="42"/>
      <c r="H44" s="42"/>
      <c r="I44" s="43">
        <f>I43</f>
        <v>7594695.9631999992</v>
      </c>
      <c r="J44" s="43">
        <f>I44+J42-J31</f>
        <v>10527520.151751013</v>
      </c>
      <c r="K44" s="43">
        <f>J44+K42-K31</f>
        <v>13626300.69511991</v>
      </c>
      <c r="L44" s="43">
        <f>K44+L42-L31</f>
        <v>16898533.836978</v>
      </c>
      <c r="M44" s="43">
        <f>L44+M42-M31</f>
        <v>20351962.004413851</v>
      </c>
      <c r="N44" s="43">
        <f t="shared" ref="N44:AE44" si="78">M44+N42-N31</f>
        <v>23994637.321599573</v>
      </c>
      <c r="O44" s="43">
        <f t="shared" si="78"/>
        <v>27834933.997674163</v>
      </c>
      <c r="P44" s="43">
        <f t="shared" si="78"/>
        <v>31881561.210142173</v>
      </c>
      <c r="Q44" s="43">
        <f t="shared" si="78"/>
        <v>22444378.890205517</v>
      </c>
      <c r="R44" s="43">
        <f t="shared" si="78"/>
        <v>26673657.195926789</v>
      </c>
      <c r="S44" s="43">
        <f t="shared" si="78"/>
        <v>31137540.069279626</v>
      </c>
      <c r="T44" s="43">
        <f t="shared" si="78"/>
        <v>35846216.016118288</v>
      </c>
      <c r="U44" s="43">
        <f t="shared" si="78"/>
        <v>40805439.238126725</v>
      </c>
      <c r="V44" s="43">
        <f t="shared" si="78"/>
        <v>35612062.878532514</v>
      </c>
      <c r="W44" s="43">
        <f t="shared" si="78"/>
        <v>23441895.067695756</v>
      </c>
      <c r="X44" s="43">
        <f t="shared" si="78"/>
        <v>32152616.882122204</v>
      </c>
      <c r="Y44" s="43">
        <f t="shared" si="78"/>
        <v>41302768.891129397</v>
      </c>
      <c r="Z44" s="43">
        <f t="shared" si="78"/>
        <v>50909662.382753685</v>
      </c>
      <c r="AA44" s="43">
        <f t="shared" si="78"/>
        <v>-40983167.930590406</v>
      </c>
      <c r="AB44" s="43">
        <f t="shared" si="78"/>
        <v>-31286877.787925981</v>
      </c>
      <c r="AC44" s="43">
        <f t="shared" si="78"/>
        <v>-21202736.039554983</v>
      </c>
      <c r="AD44" s="43">
        <f t="shared" si="78"/>
        <v>-10715228.621249145</v>
      </c>
      <c r="AE44" s="44">
        <f t="shared" si="78"/>
        <v>191779.09378892928</v>
      </c>
    </row>
    <row r="45" spans="1:31" ht="30" x14ac:dyDescent="0.25">
      <c r="A45" s="38" t="s">
        <v>59</v>
      </c>
      <c r="B45" s="39"/>
      <c r="C45" s="39"/>
      <c r="D45" s="39"/>
      <c r="E45" s="39"/>
      <c r="F45" s="39"/>
      <c r="G45" s="39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91"/>
    </row>
    <row r="46" spans="1:31" x14ac:dyDescent="0.25">
      <c r="A46" s="41" t="s">
        <v>46</v>
      </c>
      <c r="B46" s="42"/>
      <c r="C46" s="42"/>
      <c r="D46" s="42"/>
      <c r="E46" s="42"/>
      <c r="F46" s="42"/>
      <c r="G46" s="42"/>
      <c r="H46" s="42"/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5</v>
      </c>
      <c r="O46" s="50">
        <v>5</v>
      </c>
      <c r="P46" s="50">
        <v>5</v>
      </c>
      <c r="Q46" s="50">
        <v>5</v>
      </c>
      <c r="R46" s="50">
        <v>5</v>
      </c>
      <c r="S46" s="50">
        <v>5</v>
      </c>
      <c r="T46" s="50">
        <v>6</v>
      </c>
      <c r="U46" s="50">
        <v>6</v>
      </c>
      <c r="V46" s="50">
        <v>7</v>
      </c>
      <c r="W46" s="50">
        <v>7</v>
      </c>
      <c r="X46" s="50">
        <v>8</v>
      </c>
      <c r="Y46" s="50">
        <v>13</v>
      </c>
      <c r="Z46" s="50">
        <v>13</v>
      </c>
      <c r="AA46" s="50">
        <v>15</v>
      </c>
      <c r="AB46" s="50">
        <v>15</v>
      </c>
      <c r="AC46" s="50">
        <v>15</v>
      </c>
      <c r="AD46" s="50">
        <v>15</v>
      </c>
      <c r="AE46" s="51">
        <v>19</v>
      </c>
    </row>
    <row r="47" spans="1:31" x14ac:dyDescent="0.25">
      <c r="A47" s="41" t="s">
        <v>26</v>
      </c>
      <c r="B47" s="42"/>
      <c r="C47" s="42"/>
      <c r="D47" s="42"/>
      <c r="E47" s="42"/>
      <c r="F47" s="42"/>
      <c r="G47" s="42"/>
      <c r="H47" s="42"/>
      <c r="I47" s="43">
        <f t="shared" ref="I47:AE47" si="79">I46+I6+I7</f>
        <v>11.74</v>
      </c>
      <c r="J47" s="43">
        <f t="shared" si="79"/>
        <v>12.2096</v>
      </c>
      <c r="K47" s="43">
        <f t="shared" si="79"/>
        <v>12.697984</v>
      </c>
      <c r="L47" s="43">
        <f t="shared" si="79"/>
        <v>13.205903360000001</v>
      </c>
      <c r="M47" s="43">
        <f t="shared" si="79"/>
        <v>13.734139494400001</v>
      </c>
      <c r="N47" s="43">
        <f t="shared" si="79"/>
        <v>19.283505074176002</v>
      </c>
      <c r="O47" s="43">
        <f t="shared" si="79"/>
        <v>19.854845277143042</v>
      </c>
      <c r="P47" s="43">
        <f t="shared" si="79"/>
        <v>20.449039088228766</v>
      </c>
      <c r="Q47" s="43">
        <f t="shared" si="79"/>
        <v>21.067000651757915</v>
      </c>
      <c r="R47" s="43">
        <f t="shared" si="79"/>
        <v>21.709680677828231</v>
      </c>
      <c r="S47" s="43">
        <f t="shared" si="79"/>
        <v>22.378067904941361</v>
      </c>
      <c r="T47" s="43">
        <f t="shared" si="79"/>
        <v>24.073190621139016</v>
      </c>
      <c r="U47" s="43">
        <f t="shared" si="79"/>
        <v>24.796118245984577</v>
      </c>
      <c r="V47" s="43">
        <f t="shared" si="79"/>
        <v>26.54796297582396</v>
      </c>
      <c r="W47" s="43">
        <f t="shared" si="79"/>
        <v>27.32988149485692</v>
      </c>
      <c r="X47" s="43">
        <f t="shared" si="79"/>
        <v>29.143076754651197</v>
      </c>
      <c r="Y47" s="43">
        <f t="shared" si="79"/>
        <v>34.988799824837244</v>
      </c>
      <c r="Z47" s="43">
        <f t="shared" si="79"/>
        <v>35.868351817830742</v>
      </c>
      <c r="AA47" s="43">
        <f t="shared" si="79"/>
        <v>38.783085890543973</v>
      </c>
      <c r="AB47" s="43">
        <f t="shared" si="79"/>
        <v>39.734409326165732</v>
      </c>
      <c r="AC47" s="43">
        <f t="shared" si="79"/>
        <v>40.723785699212357</v>
      </c>
      <c r="AD47" s="43">
        <f t="shared" si="79"/>
        <v>41.752737127180851</v>
      </c>
      <c r="AE47" s="44">
        <f t="shared" si="79"/>
        <v>46.822846612268087</v>
      </c>
    </row>
    <row r="48" spans="1:31" ht="30" x14ac:dyDescent="0.25">
      <c r="A48" s="41" t="s">
        <v>45</v>
      </c>
      <c r="B48" s="42"/>
      <c r="C48" s="42"/>
      <c r="D48" s="42"/>
      <c r="E48" s="42"/>
      <c r="F48" s="42"/>
      <c r="G48" s="42"/>
      <c r="H48" s="42"/>
      <c r="I48" s="43">
        <f t="shared" ref="I48:AE48" si="80">(I47*I5*12*I12)+I13</f>
        <v>2775868.9472000003</v>
      </c>
      <c r="J48" s="43">
        <f t="shared" si="80"/>
        <v>2932824.1885510148</v>
      </c>
      <c r="K48" s="43">
        <f t="shared" si="80"/>
        <v>3098780.5433688955</v>
      </c>
      <c r="L48" s="43">
        <f t="shared" si="80"/>
        <v>3272233.1418580902</v>
      </c>
      <c r="M48" s="43">
        <f t="shared" si="80"/>
        <v>3453428.1674358519</v>
      </c>
      <c r="N48" s="43">
        <f t="shared" si="80"/>
        <v>4762721.7171857236</v>
      </c>
      <c r="O48" s="43">
        <f t="shared" si="80"/>
        <v>4960343.07607459</v>
      </c>
      <c r="P48" s="43">
        <f t="shared" si="80"/>
        <v>5166673.6124680089</v>
      </c>
      <c r="Q48" s="43">
        <f t="shared" si="80"/>
        <v>5382061.6934661642</v>
      </c>
      <c r="R48" s="43">
        <f t="shared" si="80"/>
        <v>5349324.7057212722</v>
      </c>
      <c r="S48" s="43">
        <f t="shared" si="80"/>
        <v>5583929.2733528353</v>
      </c>
      <c r="T48" s="43">
        <f t="shared" si="80"/>
        <v>6052731.6268386599</v>
      </c>
      <c r="U48" s="43">
        <f t="shared" si="80"/>
        <v>6303278.9020084357</v>
      </c>
      <c r="V48" s="43">
        <f t="shared" si="80"/>
        <v>6788855.3451101817</v>
      </c>
      <c r="W48" s="43">
        <f t="shared" si="80"/>
        <v>6824934.9608109314</v>
      </c>
      <c r="X48" s="43">
        <f t="shared" si="80"/>
        <v>6950612.0038308362</v>
      </c>
      <c r="Y48" s="43">
        <f t="shared" si="80"/>
        <v>8368001.2363877548</v>
      </c>
      <c r="Z48" s="43">
        <f t="shared" si="80"/>
        <v>8676971.8625000734</v>
      </c>
      <c r="AA48" s="43">
        <f t="shared" si="80"/>
        <v>9447368.4272489455</v>
      </c>
      <c r="AB48" s="43">
        <f t="shared" si="80"/>
        <v>8900876.424379671</v>
      </c>
      <c r="AC48" s="43">
        <f t="shared" si="80"/>
        <v>9122505.9133548569</v>
      </c>
      <c r="AD48" s="43">
        <f t="shared" si="80"/>
        <v>9353000.5818890501</v>
      </c>
      <c r="AE48" s="44">
        <f t="shared" si="80"/>
        <v>10488752.157164611</v>
      </c>
    </row>
    <row r="49" spans="1:31" x14ac:dyDescent="0.25">
      <c r="A49" s="41" t="s">
        <v>57</v>
      </c>
      <c r="B49" s="42"/>
      <c r="C49" s="42"/>
      <c r="D49" s="42"/>
      <c r="E49" s="42"/>
      <c r="F49" s="42"/>
      <c r="G49" s="42"/>
      <c r="H49" s="42"/>
      <c r="I49" s="43">
        <f>I32</f>
        <v>7594695.9631999992</v>
      </c>
      <c r="J49" s="43">
        <f>I49+J48</f>
        <v>10527520.151751013</v>
      </c>
      <c r="K49" s="43">
        <f>J49+K48</f>
        <v>13626300.69511991</v>
      </c>
      <c r="L49" s="43">
        <f>K49+L48</f>
        <v>16898533.836978</v>
      </c>
      <c r="M49" s="43">
        <f t="shared" ref="M49:AE49" si="81">L49+M48</f>
        <v>20351962.004413851</v>
      </c>
      <c r="N49" s="43">
        <f t="shared" si="81"/>
        <v>25114683.721599575</v>
      </c>
      <c r="O49" s="43">
        <f t="shared" si="81"/>
        <v>30075026.797674164</v>
      </c>
      <c r="P49" s="43">
        <f t="shared" si="81"/>
        <v>35241700.410142176</v>
      </c>
      <c r="Q49" s="43">
        <f t="shared" si="81"/>
        <v>40623762.10360834</v>
      </c>
      <c r="R49" s="43">
        <f t="shared" si="81"/>
        <v>45973086.809329614</v>
      </c>
      <c r="S49" s="43">
        <f t="shared" si="81"/>
        <v>51557016.082682446</v>
      </c>
      <c r="T49" s="43">
        <f t="shared" si="81"/>
        <v>57609747.709521107</v>
      </c>
      <c r="U49" s="43">
        <f t="shared" si="81"/>
        <v>63913026.611529544</v>
      </c>
      <c r="V49" s="43">
        <f t="shared" si="81"/>
        <v>70701881.956639722</v>
      </c>
      <c r="W49" s="43">
        <f t="shared" si="81"/>
        <v>77526816.917450652</v>
      </c>
      <c r="X49" s="43">
        <f t="shared" si="81"/>
        <v>84477428.921281487</v>
      </c>
      <c r="Y49" s="43">
        <f t="shared" si="81"/>
        <v>92845430.157669246</v>
      </c>
      <c r="Z49" s="43">
        <f t="shared" si="81"/>
        <v>101522402.02016932</v>
      </c>
      <c r="AA49" s="43">
        <f t="shared" si="81"/>
        <v>110969770.44741826</v>
      </c>
      <c r="AB49" s="43">
        <f t="shared" si="81"/>
        <v>119870646.87179793</v>
      </c>
      <c r="AC49" s="43">
        <f t="shared" si="81"/>
        <v>128993152.78515279</v>
      </c>
      <c r="AD49" s="43">
        <f t="shared" si="81"/>
        <v>138346153.36704186</v>
      </c>
      <c r="AE49" s="44">
        <f t="shared" si="81"/>
        <v>148834905.52420646</v>
      </c>
    </row>
    <row r="50" spans="1:31" ht="30.75" thickBot="1" x14ac:dyDescent="0.3">
      <c r="A50" s="45" t="s">
        <v>58</v>
      </c>
      <c r="B50" s="46"/>
      <c r="C50" s="46"/>
      <c r="D50" s="46"/>
      <c r="E50" s="46"/>
      <c r="F50" s="46"/>
      <c r="G50" s="46"/>
      <c r="H50" s="46"/>
      <c r="I50" s="47">
        <f>I49</f>
        <v>7594695.9631999992</v>
      </c>
      <c r="J50" s="47">
        <f>I50+J48-J31</f>
        <v>10527520.151751013</v>
      </c>
      <c r="K50" s="47">
        <f>J50+K48-K31</f>
        <v>13626300.69511991</v>
      </c>
      <c r="L50" s="47">
        <f t="shared" ref="L50:AE50" si="82">K50+L48-L31</f>
        <v>16898533.836978</v>
      </c>
      <c r="M50" s="47">
        <f t="shared" si="82"/>
        <v>20351962.004413851</v>
      </c>
      <c r="N50" s="47">
        <f t="shared" si="82"/>
        <v>25114683.721599575</v>
      </c>
      <c r="O50" s="47">
        <f t="shared" si="82"/>
        <v>30075026.797674164</v>
      </c>
      <c r="P50" s="47">
        <f t="shared" si="82"/>
        <v>35241700.410142176</v>
      </c>
      <c r="Q50" s="47">
        <f t="shared" si="82"/>
        <v>26924564.490205519</v>
      </c>
      <c r="R50" s="47">
        <f t="shared" si="82"/>
        <v>32273889.195926793</v>
      </c>
      <c r="S50" s="47">
        <f t="shared" si="82"/>
        <v>37857818.469279632</v>
      </c>
      <c r="T50" s="47">
        <f t="shared" si="82"/>
        <v>43910550.096118294</v>
      </c>
      <c r="U50" s="47">
        <f t="shared" si="82"/>
        <v>50213828.99812673</v>
      </c>
      <c r="V50" s="47">
        <f t="shared" si="82"/>
        <v>44399055.042692021</v>
      </c>
      <c r="W50" s="47">
        <f t="shared" si="82"/>
        <v>30836798.816358913</v>
      </c>
      <c r="X50" s="47">
        <f t="shared" si="82"/>
        <v>37787410.820189752</v>
      </c>
      <c r="Y50" s="47">
        <f t="shared" si="82"/>
        <v>46155412.056577504</v>
      </c>
      <c r="Z50" s="47">
        <f t="shared" si="82"/>
        <v>54832383.919077575</v>
      </c>
      <c r="AA50" s="47">
        <f t="shared" si="82"/>
        <v>-37696031.154155694</v>
      </c>
      <c r="AB50" s="47">
        <f t="shared" si="82"/>
        <v>-28795154.729776025</v>
      </c>
      <c r="AC50" s="47">
        <f t="shared" si="82"/>
        <v>-19672648.816421166</v>
      </c>
      <c r="AD50" s="47">
        <f t="shared" si="82"/>
        <v>-10319648.234532116</v>
      </c>
      <c r="AE50" s="90">
        <f t="shared" si="82"/>
        <v>169103.92263249494</v>
      </c>
    </row>
    <row r="54" spans="1:31" ht="15.75" x14ac:dyDescent="0.25">
      <c r="A54" s="115"/>
    </row>
  </sheetData>
  <sheetProtection algorithmName="SHA-512" hashValue="QAXWwphFrj6gcCoLs84lfT3Zs5hI66sXH1S3iAdDJwxbJojwWFtdX19AcXb4vtofrjCa1FEuq5zIeaS/LFIMEA==" saltValue="sFBVb+yaKf7jZaYB7+IFOA==" spinCount="100000" sheet="1" objects="1" scenarios="1"/>
  <mergeCells count="1">
    <mergeCell ref="A1:AB1"/>
  </mergeCells>
  <conditionalFormatting sqref="I26:AE32">
    <cfRule type="cellIs" dxfId="3" priority="36" operator="lessThanOrEqual">
      <formula>0</formula>
    </cfRule>
  </conditionalFormatting>
  <conditionalFormatting sqref="B30:XFD30">
    <cfRule type="cellIs" dxfId="2" priority="7" operator="lessThan">
      <formula>0</formula>
    </cfRule>
  </conditionalFormatting>
  <conditionalFormatting sqref="AE30">
    <cfRule type="cellIs" dxfId="1" priority="6" operator="lessThan">
      <formula>0</formula>
    </cfRule>
  </conditionalFormatting>
  <conditionalFormatting sqref="B32:H32">
    <cfRule type="cellIs" dxfId="0" priority="5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Евгения Железова</cp:lastModifiedBy>
  <dcterms:created xsi:type="dcterms:W3CDTF">2021-10-26T16:19:19Z</dcterms:created>
  <dcterms:modified xsi:type="dcterms:W3CDTF">2022-03-04T11:34:25Z</dcterms:modified>
</cp:coreProperties>
</file>