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entsler\Desktop\ПРЕЗИДЕНТСКИЙ ГРАНТ_2021\МАТЕРИАЛЫ СЕМИНАРА_Финансовое планирование капремонта\"/>
    </mc:Choice>
  </mc:AlternateContent>
  <workbookProtection lockStructure="1"/>
  <bookViews>
    <workbookView xWindow="0" yWindow="0" windowWidth="23010" windowHeight="8610" tabRatio="827"/>
  </bookViews>
  <sheets>
    <sheet name="Финмодель2_Пример 1 " sheetId="1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2" l="1"/>
  <c r="M37" i="12"/>
  <c r="Z31" i="12" l="1"/>
  <c r="S31" i="12"/>
  <c r="P31" i="12"/>
  <c r="I31" i="12"/>
  <c r="I40" i="12"/>
  <c r="I41" i="12" s="1"/>
  <c r="H31" i="12"/>
  <c r="G31" i="12"/>
  <c r="F31" i="12"/>
  <c r="E31" i="12"/>
  <c r="D31" i="12"/>
  <c r="C31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AE21" i="12"/>
  <c r="AE31" i="12" s="1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AE18" i="12"/>
  <c r="AD18" i="12"/>
  <c r="AC18" i="12"/>
  <c r="AB18" i="12"/>
  <c r="AA18" i="12"/>
  <c r="Z18" i="12"/>
  <c r="Y18" i="12"/>
  <c r="X18" i="12"/>
  <c r="W18" i="12"/>
  <c r="W31" i="12" s="1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K12" i="12"/>
  <c r="L12" i="12" s="1"/>
  <c r="M12" i="12" s="1"/>
  <c r="N12" i="12" s="1"/>
  <c r="O12" i="12" s="1"/>
  <c r="P12" i="12" s="1"/>
  <c r="Q12" i="12" s="1"/>
  <c r="R12" i="12" s="1"/>
  <c r="S12" i="12" s="1"/>
  <c r="T12" i="12" s="1"/>
  <c r="U12" i="12" s="1"/>
  <c r="V12" i="12" s="1"/>
  <c r="W12" i="12" s="1"/>
  <c r="X12" i="12" s="1"/>
  <c r="Y12" i="12" s="1"/>
  <c r="Z12" i="12" s="1"/>
  <c r="AA12" i="12" s="1"/>
  <c r="AB12" i="12" s="1"/>
  <c r="AC12" i="12" s="1"/>
  <c r="AD12" i="12" s="1"/>
  <c r="AE12" i="12" s="1"/>
  <c r="J12" i="12"/>
  <c r="B9" i="12"/>
  <c r="B12" i="12" s="1"/>
  <c r="M8" i="12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J6" i="12"/>
  <c r="C5" i="12"/>
  <c r="B11" i="12" l="1"/>
  <c r="B29" i="12" s="1"/>
  <c r="C9" i="12"/>
  <c r="D5" i="12"/>
  <c r="B28" i="12"/>
  <c r="B30" i="12" s="1"/>
  <c r="B27" i="12"/>
  <c r="J40" i="12"/>
  <c r="J41" i="12" s="1"/>
  <c r="J42" i="12" s="1"/>
  <c r="J47" i="12"/>
  <c r="K6" i="12"/>
  <c r="K47" i="12" l="1"/>
  <c r="K40" i="12"/>
  <c r="K41" i="12" s="1"/>
  <c r="L6" i="12"/>
  <c r="C12" i="12"/>
  <c r="C11" i="12"/>
  <c r="C29" i="12" s="1"/>
  <c r="D9" i="12"/>
  <c r="E5" i="12"/>
  <c r="F5" i="12" l="1"/>
  <c r="E9" i="12"/>
  <c r="D12" i="12"/>
  <c r="D11" i="12"/>
  <c r="D29" i="12" s="1"/>
  <c r="C27" i="12"/>
  <c r="C28" i="12"/>
  <c r="C30" i="12" s="1"/>
  <c r="L40" i="12"/>
  <c r="L41" i="12" s="1"/>
  <c r="L47" i="12"/>
  <c r="M6" i="12"/>
  <c r="M40" i="12" l="1"/>
  <c r="M41" i="12" s="1"/>
  <c r="M47" i="12"/>
  <c r="N6" i="12"/>
  <c r="F9" i="12"/>
  <c r="G5" i="12"/>
  <c r="C32" i="12"/>
  <c r="E11" i="12"/>
  <c r="E29" i="12" s="1"/>
  <c r="E12" i="12"/>
  <c r="D28" i="12"/>
  <c r="D30" i="12" s="1"/>
  <c r="D27" i="12"/>
  <c r="D32" i="12" l="1"/>
  <c r="F11" i="12"/>
  <c r="F29" i="12" s="1"/>
  <c r="F12" i="12"/>
  <c r="E28" i="12"/>
  <c r="E30" i="12" s="1"/>
  <c r="E27" i="12"/>
  <c r="G9" i="12"/>
  <c r="H5" i="12"/>
  <c r="N40" i="12"/>
  <c r="N41" i="12" s="1"/>
  <c r="N47" i="12"/>
  <c r="O6" i="12"/>
  <c r="O47" i="12" l="1"/>
  <c r="O40" i="12"/>
  <c r="O41" i="12" s="1"/>
  <c r="P6" i="12"/>
  <c r="E32" i="12"/>
  <c r="I5" i="12"/>
  <c r="H9" i="12"/>
  <c r="G12" i="12"/>
  <c r="G11" i="12"/>
  <c r="G29" i="12" s="1"/>
  <c r="F28" i="12"/>
  <c r="F30" i="12" s="1"/>
  <c r="F27" i="12"/>
  <c r="F32" i="12" l="1"/>
  <c r="H12" i="12"/>
  <c r="H11" i="12"/>
  <c r="H29" i="12" s="1"/>
  <c r="G27" i="12"/>
  <c r="G28" i="12"/>
  <c r="G30" i="12" s="1"/>
  <c r="I48" i="12"/>
  <c r="I42" i="12"/>
  <c r="I28" i="12"/>
  <c r="I27" i="12"/>
  <c r="I9" i="12"/>
  <c r="J5" i="12"/>
  <c r="P40" i="12"/>
  <c r="P41" i="12" s="1"/>
  <c r="P47" i="12"/>
  <c r="Q6" i="12"/>
  <c r="G32" i="12" l="1"/>
  <c r="H30" i="12"/>
  <c r="H27" i="12"/>
  <c r="H28" i="12"/>
  <c r="Q40" i="12"/>
  <c r="Q41" i="12" s="1"/>
  <c r="Q47" i="12"/>
  <c r="R6" i="12"/>
  <c r="J28" i="12"/>
  <c r="J9" i="12"/>
  <c r="J27" i="12"/>
  <c r="K5" i="12"/>
  <c r="J48" i="12"/>
  <c r="I10" i="12"/>
  <c r="I11" i="12" s="1"/>
  <c r="I29" i="12" s="1"/>
  <c r="K27" i="12" l="1"/>
  <c r="K28" i="12"/>
  <c r="K9" i="12"/>
  <c r="L5" i="12"/>
  <c r="K48" i="12"/>
  <c r="K42" i="12"/>
  <c r="R40" i="12"/>
  <c r="R41" i="12" s="1"/>
  <c r="R47" i="12"/>
  <c r="S6" i="12"/>
  <c r="I30" i="12"/>
  <c r="H32" i="12"/>
  <c r="J10" i="12"/>
  <c r="J11" i="12" s="1"/>
  <c r="J29" i="12" s="1"/>
  <c r="S47" i="12" l="1"/>
  <c r="S40" i="12"/>
  <c r="S41" i="12" s="1"/>
  <c r="T6" i="12"/>
  <c r="I32" i="12"/>
  <c r="J30" i="12"/>
  <c r="L27" i="12"/>
  <c r="M5" i="12"/>
  <c r="L28" i="12"/>
  <c r="L9" i="12"/>
  <c r="L42" i="12"/>
  <c r="L48" i="12"/>
  <c r="K10" i="12"/>
  <c r="K11" i="12"/>
  <c r="K29" i="12" s="1"/>
  <c r="T40" i="12" l="1"/>
  <c r="T47" i="12"/>
  <c r="T41" i="12"/>
  <c r="U6" i="12"/>
  <c r="L10" i="12"/>
  <c r="L11" i="12" s="1"/>
  <c r="L29" i="12" s="1"/>
  <c r="M28" i="12"/>
  <c r="M27" i="12"/>
  <c r="N5" i="12"/>
  <c r="M9" i="12"/>
  <c r="M42" i="12"/>
  <c r="M48" i="12"/>
  <c r="I49" i="12"/>
  <c r="I43" i="12"/>
  <c r="I36" i="12"/>
  <c r="I37" i="12" s="1"/>
  <c r="J32" i="12"/>
  <c r="J36" i="12" s="1"/>
  <c r="J37" i="12" s="1"/>
  <c r="K30" i="12"/>
  <c r="I44" i="12" l="1"/>
  <c r="J44" i="12" s="1"/>
  <c r="K44" i="12" s="1"/>
  <c r="L44" i="12" s="1"/>
  <c r="M44" i="12" s="1"/>
  <c r="J43" i="12"/>
  <c r="K43" i="12" s="1"/>
  <c r="L43" i="12" s="1"/>
  <c r="M43" i="12" s="1"/>
  <c r="M10" i="12"/>
  <c r="M11" i="12" s="1"/>
  <c r="M29" i="12" s="1"/>
  <c r="U40" i="12"/>
  <c r="U41" i="12" s="1"/>
  <c r="U47" i="12"/>
  <c r="V6" i="12"/>
  <c r="K32" i="12"/>
  <c r="K36" i="12" s="1"/>
  <c r="K37" i="12" s="1"/>
  <c r="L30" i="12"/>
  <c r="I50" i="12"/>
  <c r="J50" i="12" s="1"/>
  <c r="K50" i="12" s="1"/>
  <c r="L50" i="12" s="1"/>
  <c r="M50" i="12" s="1"/>
  <c r="J49" i="12"/>
  <c r="K49" i="12" s="1"/>
  <c r="L49" i="12" s="1"/>
  <c r="M49" i="12" s="1"/>
  <c r="N28" i="12"/>
  <c r="N9" i="12"/>
  <c r="N27" i="12"/>
  <c r="O5" i="12"/>
  <c r="N48" i="12"/>
  <c r="N42" i="12"/>
  <c r="N44" i="12" l="1"/>
  <c r="O27" i="12"/>
  <c r="P5" i="12"/>
  <c r="O9" i="12"/>
  <c r="O28" i="12"/>
  <c r="O42" i="12"/>
  <c r="O48" i="12"/>
  <c r="N49" i="12"/>
  <c r="O49" i="12" s="1"/>
  <c r="N43" i="12"/>
  <c r="V40" i="12"/>
  <c r="V41" i="12" s="1"/>
  <c r="V47" i="12"/>
  <c r="W6" i="12"/>
  <c r="N50" i="12"/>
  <c r="O50" i="12" s="1"/>
  <c r="N10" i="12"/>
  <c r="N11" i="12" s="1"/>
  <c r="N29" i="12" s="1"/>
  <c r="M30" i="12"/>
  <c r="L32" i="12"/>
  <c r="L36" i="12" s="1"/>
  <c r="L37" i="12" s="1"/>
  <c r="O44" i="12" l="1"/>
  <c r="O43" i="12"/>
  <c r="W47" i="12"/>
  <c r="W40" i="12"/>
  <c r="W41" i="12" s="1"/>
  <c r="X6" i="12"/>
  <c r="O10" i="12"/>
  <c r="O11" i="12" s="1"/>
  <c r="O29" i="12" s="1"/>
  <c r="M32" i="12"/>
  <c r="M36" i="12" s="1"/>
  <c r="N30" i="12"/>
  <c r="P27" i="12"/>
  <c r="Q5" i="12"/>
  <c r="P28" i="12"/>
  <c r="P9" i="12"/>
  <c r="P42" i="12"/>
  <c r="P48" i="12"/>
  <c r="P49" i="12" s="1"/>
  <c r="P44" i="12" l="1"/>
  <c r="P43" i="12"/>
  <c r="P10" i="12"/>
  <c r="P11" i="12"/>
  <c r="P29" i="12" s="1"/>
  <c r="P50" i="12"/>
  <c r="N32" i="12"/>
  <c r="N36" i="12" s="1"/>
  <c r="N37" i="12" s="1"/>
  <c r="O30" i="12"/>
  <c r="X40" i="12"/>
  <c r="X41" i="12" s="1"/>
  <c r="Y6" i="12"/>
  <c r="X47" i="12"/>
  <c r="Q28" i="12"/>
  <c r="Q9" i="12"/>
  <c r="R5" i="12"/>
  <c r="Q27" i="12"/>
  <c r="Q42" i="12"/>
  <c r="Q48" i="12"/>
  <c r="Q49" i="12" s="1"/>
  <c r="Q44" i="12" l="1"/>
  <c r="O32" i="12"/>
  <c r="O36" i="12" s="1"/>
  <c r="O37" i="12" s="1"/>
  <c r="P30" i="12"/>
  <c r="Q43" i="12"/>
  <c r="R28" i="12"/>
  <c r="R9" i="12"/>
  <c r="R27" i="12"/>
  <c r="S5" i="12"/>
  <c r="R42" i="12"/>
  <c r="R48" i="12"/>
  <c r="R49" i="12" s="1"/>
  <c r="Q50" i="12"/>
  <c r="R50" i="12" s="1"/>
  <c r="Q11" i="12"/>
  <c r="Q29" i="12" s="1"/>
  <c r="Q10" i="12"/>
  <c r="Y40" i="12"/>
  <c r="Y41" i="12" s="1"/>
  <c r="Y47" i="12"/>
  <c r="Z6" i="12"/>
  <c r="R44" i="12" l="1"/>
  <c r="S27" i="12"/>
  <c r="S9" i="12"/>
  <c r="T5" i="12"/>
  <c r="S28" i="12"/>
  <c r="S42" i="12"/>
  <c r="S48" i="12"/>
  <c r="S50" i="12" s="1"/>
  <c r="R43" i="12"/>
  <c r="Z40" i="12"/>
  <c r="Z41" i="12" s="1"/>
  <c r="Z47" i="12"/>
  <c r="AA6" i="12"/>
  <c r="R10" i="12"/>
  <c r="R11" i="12" s="1"/>
  <c r="R29" i="12" s="1"/>
  <c r="Q30" i="12"/>
  <c r="P32" i="12"/>
  <c r="P36" i="12" s="1"/>
  <c r="P37" i="12" s="1"/>
  <c r="S43" i="12" l="1"/>
  <c r="S44" i="12"/>
  <c r="S10" i="12"/>
  <c r="S11" i="12"/>
  <c r="S29" i="12" s="1"/>
  <c r="S49" i="12"/>
  <c r="AA47" i="12"/>
  <c r="AA40" i="12"/>
  <c r="AA41" i="12" s="1"/>
  <c r="AB6" i="12"/>
  <c r="Q32" i="12"/>
  <c r="Q36" i="12" s="1"/>
  <c r="Q37" i="12" s="1"/>
  <c r="R30" i="12"/>
  <c r="T27" i="12"/>
  <c r="U5" i="12"/>
  <c r="T28" i="12"/>
  <c r="T9" i="12"/>
  <c r="T42" i="12"/>
  <c r="T48" i="12"/>
  <c r="T50" i="12" s="1"/>
  <c r="T44" i="12" l="1"/>
  <c r="T43" i="12"/>
  <c r="T10" i="12"/>
  <c r="T11" i="12"/>
  <c r="T29" i="12" s="1"/>
  <c r="R32" i="12"/>
  <c r="R36" i="12" s="1"/>
  <c r="R37" i="12" s="1"/>
  <c r="S30" i="12"/>
  <c r="T49" i="12"/>
  <c r="U28" i="12"/>
  <c r="U27" i="12"/>
  <c r="V5" i="12"/>
  <c r="U9" i="12"/>
  <c r="U42" i="12"/>
  <c r="U48" i="12"/>
  <c r="U50" i="12" s="1"/>
  <c r="AB40" i="12"/>
  <c r="AB47" i="12"/>
  <c r="AB41" i="12"/>
  <c r="AC6" i="12"/>
  <c r="U44" i="12" l="1"/>
  <c r="U43" i="12"/>
  <c r="U10" i="12"/>
  <c r="U11" i="12" s="1"/>
  <c r="U29" i="12" s="1"/>
  <c r="U49" i="12"/>
  <c r="AC40" i="12"/>
  <c r="AC41" i="12" s="1"/>
  <c r="AC47" i="12"/>
  <c r="AD6" i="12"/>
  <c r="V28" i="12"/>
  <c r="V9" i="12"/>
  <c r="V27" i="12"/>
  <c r="W5" i="12"/>
  <c r="V42" i="12"/>
  <c r="V48" i="12"/>
  <c r="V50" i="12" s="1"/>
  <c r="S32" i="12"/>
  <c r="S36" i="12" s="1"/>
  <c r="S37" i="12" s="1"/>
  <c r="T30" i="12"/>
  <c r="V44" i="12" l="1"/>
  <c r="U30" i="12"/>
  <c r="T32" i="12"/>
  <c r="T36" i="12" s="1"/>
  <c r="T37" i="12" s="1"/>
  <c r="AD40" i="12"/>
  <c r="AD41" i="12" s="1"/>
  <c r="AD47" i="12"/>
  <c r="AE6" i="12"/>
  <c r="V11" i="12"/>
  <c r="V29" i="12" s="1"/>
  <c r="V10" i="12"/>
  <c r="W27" i="12"/>
  <c r="X5" i="12"/>
  <c r="W28" i="12"/>
  <c r="W9" i="12"/>
  <c r="W42" i="12"/>
  <c r="W44" i="12" s="1"/>
  <c r="W48" i="12"/>
  <c r="W50" i="12" s="1"/>
  <c r="V49" i="12"/>
  <c r="V43" i="12"/>
  <c r="W43" i="12" l="1"/>
  <c r="W10" i="12"/>
  <c r="W11" i="12" s="1"/>
  <c r="W29" i="12" s="1"/>
  <c r="AE47" i="12"/>
  <c r="AE41" i="12"/>
  <c r="AE40" i="12"/>
  <c r="X27" i="12"/>
  <c r="Y5" i="12"/>
  <c r="X28" i="12"/>
  <c r="X9" i="12"/>
  <c r="X42" i="12"/>
  <c r="X48" i="12"/>
  <c r="X50" i="12" s="1"/>
  <c r="W49" i="12"/>
  <c r="U32" i="12"/>
  <c r="U36" i="12" s="1"/>
  <c r="U37" i="12" s="1"/>
  <c r="V30" i="12"/>
  <c r="X43" i="12" l="1"/>
  <c r="X49" i="12"/>
  <c r="Y28" i="12"/>
  <c r="Y27" i="12"/>
  <c r="Y9" i="12"/>
  <c r="Z5" i="12"/>
  <c r="Y48" i="12"/>
  <c r="Y50" i="12" s="1"/>
  <c r="Y42" i="12"/>
  <c r="X44" i="12"/>
  <c r="V32" i="12"/>
  <c r="V36" i="12" s="1"/>
  <c r="V37" i="12" s="1"/>
  <c r="W30" i="12"/>
  <c r="X10" i="12"/>
  <c r="X11" i="12" s="1"/>
  <c r="X29" i="12" s="1"/>
  <c r="Y43" i="12" l="1"/>
  <c r="Y49" i="12"/>
  <c r="Y44" i="12"/>
  <c r="Z50" i="12"/>
  <c r="Y10" i="12"/>
  <c r="Y11" i="12" s="1"/>
  <c r="Y29" i="12" s="1"/>
  <c r="Z28" i="12"/>
  <c r="Z9" i="12"/>
  <c r="Z27" i="12"/>
  <c r="AA5" i="12"/>
  <c r="Z42" i="12"/>
  <c r="Z48" i="12"/>
  <c r="Z49" i="12" s="1"/>
  <c r="W32" i="12"/>
  <c r="W36" i="12" s="1"/>
  <c r="W37" i="12" s="1"/>
  <c r="X30" i="12"/>
  <c r="Z43" i="12" l="1"/>
  <c r="Y30" i="12"/>
  <c r="X32" i="12"/>
  <c r="X36" i="12" s="1"/>
  <c r="X37" i="12" s="1"/>
  <c r="AA27" i="12"/>
  <c r="AA28" i="12"/>
  <c r="AA9" i="12"/>
  <c r="AB5" i="12"/>
  <c r="AA48" i="12"/>
  <c r="AA49" i="12" s="1"/>
  <c r="AA42" i="12"/>
  <c r="Z10" i="12"/>
  <c r="Z11" i="12"/>
  <c r="Z29" i="12" s="1"/>
  <c r="Z44" i="12"/>
  <c r="AA44" i="12" s="1"/>
  <c r="AA43" i="12" l="1"/>
  <c r="AA50" i="12"/>
  <c r="AA10" i="12"/>
  <c r="AA11" i="12" s="1"/>
  <c r="AA29" i="12" s="1"/>
  <c r="Y32" i="12"/>
  <c r="Y36" i="12" s="1"/>
  <c r="Y37" i="12" s="1"/>
  <c r="Z30" i="12"/>
  <c r="AB27" i="12"/>
  <c r="AC5" i="12"/>
  <c r="AB28" i="12"/>
  <c r="AB9" i="12"/>
  <c r="AB48" i="12"/>
  <c r="AB49" i="12" s="1"/>
  <c r="AB42" i="12"/>
  <c r="AB43" i="12" l="1"/>
  <c r="AB44" i="12"/>
  <c r="AC28" i="12"/>
  <c r="AC27" i="12"/>
  <c r="AC9" i="12"/>
  <c r="AD5" i="12"/>
  <c r="AC48" i="12"/>
  <c r="AC49" i="12" s="1"/>
  <c r="AC42" i="12"/>
  <c r="Z32" i="12"/>
  <c r="Z36" i="12" s="1"/>
  <c r="Z37" i="12" s="1"/>
  <c r="AA30" i="12"/>
  <c r="AB50" i="12"/>
  <c r="AC50" i="12" s="1"/>
  <c r="AB10" i="12"/>
  <c r="AB11" i="12" s="1"/>
  <c r="AB29" i="12" s="1"/>
  <c r="AC43" i="12" l="1"/>
  <c r="AA32" i="12"/>
  <c r="AA36" i="12" s="1"/>
  <c r="AA37" i="12" s="1"/>
  <c r="AB30" i="12"/>
  <c r="AD28" i="12"/>
  <c r="AD9" i="12"/>
  <c r="AD27" i="12"/>
  <c r="AE5" i="12"/>
  <c r="AD42" i="12"/>
  <c r="AD48" i="12"/>
  <c r="AD49" i="12" s="1"/>
  <c r="AC44" i="12"/>
  <c r="AC10" i="12"/>
  <c r="AC11" i="12" s="1"/>
  <c r="AC29" i="12" s="1"/>
  <c r="AD50" i="12"/>
  <c r="AD43" i="12" l="1"/>
  <c r="AD44" i="12"/>
  <c r="AD11" i="12"/>
  <c r="AD29" i="12" s="1"/>
  <c r="AD10" i="12"/>
  <c r="AE27" i="12"/>
  <c r="AE9" i="12"/>
  <c r="AE28" i="12"/>
  <c r="AE48" i="12"/>
  <c r="AE49" i="12" s="1"/>
  <c r="AE42" i="12"/>
  <c r="AE43" i="12" s="1"/>
  <c r="AC30" i="12"/>
  <c r="AB32" i="12"/>
  <c r="AB36" i="12" s="1"/>
  <c r="AB37" i="12" s="1"/>
  <c r="AE50" i="12" l="1"/>
  <c r="AC32" i="12"/>
  <c r="AC36" i="12" s="1"/>
  <c r="AC37" i="12" s="1"/>
  <c r="AD30" i="12"/>
  <c r="AE10" i="12"/>
  <c r="AE11" i="12" s="1"/>
  <c r="AE29" i="12" s="1"/>
  <c r="AE44" i="12"/>
  <c r="AD32" i="12" l="1"/>
  <c r="AD36" i="12" s="1"/>
  <c r="AD37" i="12" s="1"/>
  <c r="AE30" i="12"/>
  <c r="AE32" i="12" s="1"/>
  <c r="AE36" i="12" s="1"/>
  <c r="AE37" i="12" s="1"/>
</calcChain>
</file>

<file path=xl/sharedStrings.xml><?xml version="1.0" encoding="utf-8"?>
<sst xmlns="http://schemas.openxmlformats.org/spreadsheetml/2006/main" count="156" uniqueCount="68">
  <si>
    <t>2025 (прогноз)</t>
  </si>
  <si>
    <t xml:space="preserve">2024 (прогноз) </t>
  </si>
  <si>
    <t xml:space="preserve">2023 (прогноз) </t>
  </si>
  <si>
    <t xml:space="preserve">Блок А. Исходные данные </t>
  </si>
  <si>
    <t xml:space="preserve">12. Цепные индексы-дефляторы для прогноза стоимости работ по КР в будущие периоды </t>
  </si>
  <si>
    <t xml:space="preserve">Блок В. Расчетные показатели </t>
  </si>
  <si>
    <t>ФИНАНСОВАЯ МОДЕЛЬ 2. Долгосрочное планирование капремонта МКД. ПРИМЕР 1.</t>
  </si>
  <si>
    <t xml:space="preserve">2026 (прогноз) </t>
  </si>
  <si>
    <t xml:space="preserve">2027 (прогноз) </t>
  </si>
  <si>
    <t xml:space="preserve">2028 (прогноз) </t>
  </si>
  <si>
    <t xml:space="preserve">2029 (прогноз) </t>
  </si>
  <si>
    <t xml:space="preserve">2030 (прогноз) </t>
  </si>
  <si>
    <t xml:space="preserve">2031 (прогноз) </t>
  </si>
  <si>
    <t xml:space="preserve">2032 (прогноз) </t>
  </si>
  <si>
    <t xml:space="preserve">2033 (прогноз) </t>
  </si>
  <si>
    <t xml:space="preserve">2034 (прогноз) </t>
  </si>
  <si>
    <t xml:space="preserve">2035 (прогноз) </t>
  </si>
  <si>
    <t xml:space="preserve">2036 (прогноз) </t>
  </si>
  <si>
    <t xml:space="preserve">2037 (прогноз) </t>
  </si>
  <si>
    <t xml:space="preserve">2038 (прогноз) </t>
  </si>
  <si>
    <t xml:space="preserve">2039 (прогноз) </t>
  </si>
  <si>
    <t xml:space="preserve">2040 (прогноз) </t>
  </si>
  <si>
    <t xml:space="preserve">2041 (прогноз) </t>
  </si>
  <si>
    <t xml:space="preserve">2042 (прогноз) </t>
  </si>
  <si>
    <t xml:space="preserve">2043 (прогноз) </t>
  </si>
  <si>
    <t xml:space="preserve">2044 (прогноз) </t>
  </si>
  <si>
    <t>1. Площадь помещений, на которую начисляются взносы на КР, кв. м</t>
  </si>
  <si>
    <t>2. Установленный решением субъекта РФ минимальный размер взноса на КР, руб./кв. м в месяц</t>
  </si>
  <si>
    <t xml:space="preserve">3. Дополнительный взнос на КР, установленный ОСС (при наличии), руб./кв. м </t>
  </si>
  <si>
    <t xml:space="preserve">4. Прогноз индекса потребительских цен, % </t>
  </si>
  <si>
    <t xml:space="preserve">5. Годовой размер начисленных взносов на КР, руб. </t>
  </si>
  <si>
    <t xml:space="preserve">6. Годовой размер уплаченных взносов на КР, руб.  </t>
  </si>
  <si>
    <t xml:space="preserve">7. Годовой размер задолженности по взносам на КР, руб. </t>
  </si>
  <si>
    <t xml:space="preserve">8. Уровень собираемости взносов на КР, % </t>
  </si>
  <si>
    <t xml:space="preserve">9. Дополнительные годовые поступления на спец. счет (проценты по депозиту, плата за сдачу в аренду общедомового имущества и др.), руб. </t>
  </si>
  <si>
    <r>
      <t xml:space="preserve">10. Стоимость выполненных работ по КР в период </t>
    </r>
    <r>
      <rPr>
        <u/>
        <sz val="11"/>
        <color theme="1"/>
        <rFont val="Times New Roman"/>
        <family val="1"/>
      </rPr>
      <t>до 2021 года включительно,</t>
    </r>
    <r>
      <rPr>
        <sz val="11"/>
        <color theme="1"/>
        <rFont val="Times New Roman"/>
        <family val="1"/>
        <charset val="204"/>
      </rPr>
      <t xml:space="preserve"> руб. </t>
    </r>
    <r>
      <rPr>
        <sz val="11"/>
        <rFont val="Times New Roman"/>
        <family val="1"/>
        <charset val="204"/>
      </rPr>
      <t xml:space="preserve">(1-ая работа выполнена не ранее 2016 года) </t>
    </r>
  </si>
  <si>
    <t>-</t>
  </si>
  <si>
    <t xml:space="preserve">11. Перечень работ по КР и их стоимость на текущий момент и в год проведения работ по КР, руб.: </t>
  </si>
  <si>
    <t>11.8. РАБОТА 8</t>
  </si>
  <si>
    <t>11.9. РАБОТА 9</t>
  </si>
  <si>
    <t xml:space="preserve">1. Ежемесячные поступления на спец. счет с учетом уровня собираемости взносов, доп. поступений и  доп. взноса (при наличии), руб. </t>
  </si>
  <si>
    <t xml:space="preserve">2. Годовые поступления на спец. счет с учетом уровня собираемости взносов, доп. поступлений и доп. взноса (при наличии), руб. </t>
  </si>
  <si>
    <t xml:space="preserve">3. Размер задолженности по взносам на КР накопленным итогом, руб. </t>
  </si>
  <si>
    <t>4. Остаток средств на спец. счете на конец года с учетом расходования средств на проведение работ по КР, руб.</t>
  </si>
  <si>
    <t xml:space="preserve">5. Расходы на работы по КР, руб.  </t>
  </si>
  <si>
    <t>6. Оценка достаточности средств на спец. счете для проведения работ по КР (дефицит(-) / профицит(+) средств), руб.</t>
  </si>
  <si>
    <t>Блок С. Варианты восполнения дефицита средств для финансирования КР</t>
  </si>
  <si>
    <t xml:space="preserve">1. Установление дополнительного взноса на КР  на срок до 12 месяцев  для полного покрытия дефицита </t>
  </si>
  <si>
    <t xml:space="preserve">Продолжительность периода уплаты доп. взноса на КР (не более 12 мес.), мес. </t>
  </si>
  <si>
    <t xml:space="preserve">Размер доп. взноса на КР в зависимости от продолжительности периода его уплаты, руб./кв. м в месяц </t>
  </si>
  <si>
    <t>Суммарный взнос на КР, руб./кв.м. в месяц</t>
  </si>
  <si>
    <t>2. Установление дополнительного взноса на КР в размере определенной доли от минимального размера взноса на КР</t>
  </si>
  <si>
    <t>Доля доп. взноса от минимального  размера взноса на КР, %</t>
  </si>
  <si>
    <t>Размер доп. взноса в денежном выражении, руб./кв. м в месяц</t>
  </si>
  <si>
    <t xml:space="preserve">Годовые поступления на спец. счет с учетом уровня собираемости взносов и доп. взноса на КР, руб. </t>
  </si>
  <si>
    <t xml:space="preserve">Размер поступлений на спец. счет накопленным итогом, руб. </t>
  </si>
  <si>
    <t xml:space="preserve">Остаток средств на спец. счете с учетом расходов на выполненные работы по КР, руб. </t>
  </si>
  <si>
    <t>3. Установление фиксированного  значения дополнительного взноса на КР в денежном выражении</t>
  </si>
  <si>
    <t xml:space="preserve">Размер дополнительного взноса на КР, руб./кв. м в месяц </t>
  </si>
  <si>
    <t xml:space="preserve">Суммарный взнос на КР, руб./кв. м в месяц </t>
  </si>
  <si>
    <t xml:space="preserve">Годовые поступления на специальный счет с учетом уровня собираемости взносов и доп. взноса на КР, руб. </t>
  </si>
  <si>
    <t>11.5. Ремонт фасада - 2040 год</t>
  </si>
  <si>
    <t>11.6. Ремонт внутридомовых систем электроснабжения - 2044</t>
  </si>
  <si>
    <t>11.7. РАБОТА 7</t>
  </si>
  <si>
    <t xml:space="preserve">11.1. Ремонт внутридомовых инженерных систем ГВС и ХВС (стояки) - 2022 год </t>
  </si>
  <si>
    <t xml:space="preserve">11.2. Ремонт внутридомвых систем водоотведения (канализация) - 2029 год </t>
  </si>
  <si>
    <t xml:space="preserve">11.3. Ремонт внутридомовых систем отопления - 2032 год </t>
  </si>
  <si>
    <t xml:space="preserve">11.4. Ремонт кровли - 2036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</si>
</sst>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.0"/>
    <numFmt numFmtId="166" formatCode="#,##0.0"/>
    <numFmt numFmtId="167" formatCode="#,##0.00_ ;[Red]\-#,##0.00\ "/>
  </numFmts>
  <fonts count="18" x14ac:knownFonts="1">
    <font>
      <sz val="14"/>
      <color theme="1"/>
      <name val="Times New Roman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i/>
      <sz val="11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3" xfId="1" applyFont="1" applyBorder="1"/>
    <xf numFmtId="0" fontId="2" fillId="2" borderId="0" xfId="1" applyFont="1" applyFill="1" applyBorder="1" applyAlignment="1">
      <alignment horizontal="center" vertical="center"/>
    </xf>
    <xf numFmtId="165" fontId="2" fillId="3" borderId="0" xfId="1" applyNumberFormat="1" applyFont="1" applyFill="1" applyBorder="1" applyAlignment="1">
      <alignment horizontal="center" vertical="center" wrapText="1"/>
    </xf>
    <xf numFmtId="9" fontId="2" fillId="2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/>
    </xf>
    <xf numFmtId="164" fontId="2" fillId="2" borderId="0" xfId="3" applyNumberFormat="1" applyFont="1" applyFill="1" applyBorder="1" applyAlignment="1">
      <alignment horizontal="center" vertical="center"/>
    </xf>
    <xf numFmtId="164" fontId="2" fillId="3" borderId="0" xfId="3" applyNumberFormat="1" applyFont="1" applyFill="1" applyBorder="1" applyAlignment="1">
      <alignment horizontal="center" vertical="center"/>
    </xf>
    <xf numFmtId="164" fontId="4" fillId="3" borderId="0" xfId="3" applyNumberFormat="1" applyFont="1" applyFill="1" applyBorder="1" applyAlignment="1">
      <alignment horizontal="center" vertical="center"/>
    </xf>
    <xf numFmtId="164" fontId="2" fillId="4" borderId="0" xfId="1" applyNumberFormat="1" applyFont="1" applyFill="1" applyBorder="1" applyAlignment="1">
      <alignment horizontal="center" vertical="center"/>
    </xf>
    <xf numFmtId="164" fontId="2" fillId="5" borderId="0" xfId="1" applyNumberFormat="1" applyFont="1" applyFill="1" applyBorder="1" applyAlignment="1">
      <alignment horizontal="center" vertical="center"/>
    </xf>
    <xf numFmtId="0" fontId="2" fillId="6" borderId="0" xfId="1" applyFont="1" applyFill="1" applyBorder="1" applyAlignment="1">
      <alignment horizontal="center" vertical="center"/>
    </xf>
    <xf numFmtId="0" fontId="2" fillId="7" borderId="0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4" borderId="2" xfId="1" applyFont="1" applyFill="1" applyBorder="1" applyAlignment="1">
      <alignment horizontal="left" vertical="center" wrapText="1"/>
    </xf>
    <xf numFmtId="0" fontId="2" fillId="6" borderId="1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left" vertical="center" wrapText="1"/>
    </xf>
    <xf numFmtId="0" fontId="2" fillId="4" borderId="0" xfId="1" applyFont="1" applyFill="1" applyBorder="1" applyAlignment="1">
      <alignment horizontal="center" vertical="center"/>
    </xf>
    <xf numFmtId="0" fontId="9" fillId="10" borderId="6" xfId="1" applyFont="1" applyFill="1" applyBorder="1"/>
    <xf numFmtId="164" fontId="2" fillId="5" borderId="0" xfId="3" applyNumberFormat="1" applyFont="1" applyFill="1" applyBorder="1" applyAlignment="1">
      <alignment horizontal="center" vertical="center"/>
    </xf>
    <xf numFmtId="9" fontId="2" fillId="2" borderId="1" xfId="2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2" fontId="5" fillId="7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2" fillId="6" borderId="0" xfId="1" applyNumberFormat="1" applyFont="1" applyFill="1" applyBorder="1" applyAlignment="1">
      <alignment horizontal="center" vertical="center"/>
    </xf>
    <xf numFmtId="164" fontId="2" fillId="3" borderId="8" xfId="3" applyNumberFormat="1" applyFont="1" applyFill="1" applyBorder="1" applyAlignment="1">
      <alignment horizontal="center" vertical="center"/>
    </xf>
    <xf numFmtId="164" fontId="2" fillId="5" borderId="8" xfId="1" applyNumberFormat="1" applyFont="1" applyFill="1" applyBorder="1" applyAlignment="1">
      <alignment horizontal="center" vertical="center"/>
    </xf>
    <xf numFmtId="0" fontId="4" fillId="8" borderId="10" xfId="1" applyFont="1" applyFill="1" applyBorder="1" applyAlignment="1">
      <alignment horizontal="left" wrapText="1"/>
    </xf>
    <xf numFmtId="0" fontId="2" fillId="6" borderId="2" xfId="1" applyFont="1" applyFill="1" applyBorder="1" applyAlignment="1">
      <alignment horizontal="left" wrapText="1" indent="1"/>
    </xf>
    <xf numFmtId="0" fontId="2" fillId="2" borderId="3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3" fontId="2" fillId="4" borderId="0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wrapText="1"/>
    </xf>
    <xf numFmtId="0" fontId="2" fillId="0" borderId="0" xfId="1" applyFont="1" applyAlignment="1">
      <alignment horizontal="center" vertical="center" wrapText="1"/>
    </xf>
    <xf numFmtId="0" fontId="9" fillId="11" borderId="11" xfId="1" applyFont="1" applyFill="1" applyBorder="1"/>
    <xf numFmtId="0" fontId="2" fillId="3" borderId="3" xfId="1" applyFont="1" applyFill="1" applyBorder="1" applyAlignment="1">
      <alignment horizontal="center" vertical="center"/>
    </xf>
    <xf numFmtId="0" fontId="2" fillId="3" borderId="3" xfId="1" applyFont="1" applyFill="1" applyBorder="1"/>
    <xf numFmtId="0" fontId="2" fillId="3" borderId="7" xfId="1" applyFont="1" applyFill="1" applyBorder="1"/>
    <xf numFmtId="0" fontId="2" fillId="3" borderId="0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center" vertical="center" wrapText="1"/>
    </xf>
    <xf numFmtId="2" fontId="4" fillId="7" borderId="0" xfId="1" applyNumberFormat="1" applyFont="1" applyFill="1" applyBorder="1" applyAlignment="1">
      <alignment horizontal="center" vertical="center" wrapText="1"/>
    </xf>
    <xf numFmtId="165" fontId="2" fillId="3" borderId="0" xfId="1" applyNumberFormat="1" applyFont="1" applyFill="1" applyBorder="1" applyAlignment="1"/>
    <xf numFmtId="165" fontId="2" fillId="3" borderId="8" xfId="1" applyNumberFormat="1" applyFont="1" applyFill="1" applyBorder="1" applyAlignment="1"/>
    <xf numFmtId="0" fontId="2" fillId="2" borderId="5" xfId="1" applyFont="1" applyFill="1" applyBorder="1" applyAlignment="1">
      <alignment horizontal="left" wrapText="1"/>
    </xf>
    <xf numFmtId="2" fontId="4" fillId="2" borderId="0" xfId="1" applyNumberFormat="1" applyFont="1" applyFill="1" applyBorder="1" applyAlignment="1">
      <alignment horizontal="center" vertical="center" wrapText="1"/>
    </xf>
    <xf numFmtId="2" fontId="11" fillId="3" borderId="0" xfId="1" applyNumberFormat="1" applyFont="1" applyFill="1" applyBorder="1" applyAlignment="1">
      <alignment horizontal="center" vertical="center" wrapText="1"/>
    </xf>
    <xf numFmtId="2" fontId="11" fillId="3" borderId="8" xfId="1" applyNumberFormat="1" applyFont="1" applyFill="1" applyBorder="1" applyAlignment="1">
      <alignment horizontal="center"/>
    </xf>
    <xf numFmtId="9" fontId="2" fillId="3" borderId="0" xfId="1" applyNumberFormat="1" applyFont="1" applyFill="1" applyBorder="1" applyAlignment="1"/>
    <xf numFmtId="9" fontId="2" fillId="3" borderId="8" xfId="1" applyNumberFormat="1" applyFont="1" applyFill="1" applyBorder="1" applyAlignment="1"/>
    <xf numFmtId="3" fontId="2" fillId="2" borderId="0" xfId="3" applyNumberFormat="1" applyFont="1" applyFill="1" applyBorder="1" applyAlignment="1">
      <alignment horizontal="center" vertical="center"/>
    </xf>
    <xf numFmtId="3" fontId="2" fillId="3" borderId="0" xfId="3" applyNumberFormat="1" applyFont="1" applyFill="1" applyBorder="1" applyAlignment="1">
      <alignment horizontal="center" vertical="center"/>
    </xf>
    <xf numFmtId="3" fontId="2" fillId="3" borderId="8" xfId="3" applyNumberFormat="1" applyFont="1" applyFill="1" applyBorder="1" applyAlignment="1">
      <alignment horizontal="center" vertical="center"/>
    </xf>
    <xf numFmtId="3" fontId="4" fillId="2" borderId="0" xfId="3" applyNumberFormat="1" applyFont="1" applyFill="1" applyBorder="1" applyAlignment="1">
      <alignment horizontal="center" vertical="center"/>
    </xf>
    <xf numFmtId="9" fontId="11" fillId="3" borderId="0" xfId="2" applyFont="1" applyFill="1" applyBorder="1" applyAlignment="1">
      <alignment horizontal="center" vertical="center"/>
    </xf>
    <xf numFmtId="9" fontId="2" fillId="3" borderId="0" xfId="2" applyFont="1" applyFill="1" applyBorder="1" applyAlignment="1">
      <alignment horizontal="center" vertical="center" wrapText="1"/>
    </xf>
    <xf numFmtId="9" fontId="2" fillId="3" borderId="8" xfId="2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left" vertical="center" wrapText="1"/>
    </xf>
    <xf numFmtId="3" fontId="11" fillId="3" borderId="0" xfId="2" applyNumberFormat="1" applyFont="1" applyFill="1" applyBorder="1" applyAlignment="1">
      <alignment horizontal="center" vertical="center"/>
    </xf>
    <xf numFmtId="3" fontId="11" fillId="3" borderId="8" xfId="2" applyNumberFormat="1" applyFont="1" applyFill="1" applyBorder="1" applyAlignment="1">
      <alignment horizontal="center" vertical="center" wrapText="1"/>
    </xf>
    <xf numFmtId="3" fontId="2" fillId="0" borderId="0" xfId="1" applyNumberFormat="1" applyFont="1" applyBorder="1"/>
    <xf numFmtId="0" fontId="11" fillId="3" borderId="0" xfId="2" applyNumberFormat="1" applyFont="1" applyFill="1" applyBorder="1" applyAlignment="1">
      <alignment horizontal="center" vertical="center"/>
    </xf>
    <xf numFmtId="1" fontId="11" fillId="3" borderId="8" xfId="2" applyNumberFormat="1" applyFont="1" applyFill="1" applyBorder="1" applyAlignment="1">
      <alignment horizontal="center" vertical="center" wrapText="1"/>
    </xf>
    <xf numFmtId="0" fontId="13" fillId="2" borderId="0" xfId="2" applyNumberFormat="1" applyFont="1" applyFill="1" applyBorder="1" applyAlignment="1">
      <alignment horizontal="center" vertical="center" wrapText="1"/>
    </xf>
    <xf numFmtId="0" fontId="2" fillId="3" borderId="0" xfId="1" applyFont="1" applyFill="1" applyBorder="1" applyAlignment="1"/>
    <xf numFmtId="0" fontId="2" fillId="3" borderId="0" xfId="1" applyFont="1" applyFill="1" applyBorder="1"/>
    <xf numFmtId="0" fontId="2" fillId="3" borderId="8" xfId="1" applyFont="1" applyFill="1" applyBorder="1"/>
    <xf numFmtId="0" fontId="2" fillId="2" borderId="2" xfId="1" applyFont="1" applyFill="1" applyBorder="1" applyAlignment="1">
      <alignment horizontal="left" vertical="center" wrapText="1" indent="1"/>
    </xf>
    <xf numFmtId="3" fontId="4" fillId="7" borderId="13" xfId="3" applyNumberFormat="1" applyFont="1" applyFill="1" applyBorder="1" applyAlignment="1">
      <alignment horizontal="center" vertical="center"/>
    </xf>
    <xf numFmtId="3" fontId="4" fillId="7" borderId="0" xfId="3" applyNumberFormat="1" applyFont="1" applyFill="1" applyBorder="1" applyAlignment="1">
      <alignment horizontal="center" vertical="center"/>
    </xf>
    <xf numFmtId="164" fontId="2" fillId="3" borderId="0" xfId="1" applyNumberFormat="1" applyFont="1" applyFill="1" applyBorder="1" applyAlignment="1">
      <alignment vertical="center"/>
    </xf>
    <xf numFmtId="164" fontId="2" fillId="3" borderId="8" xfId="1" applyNumberFormat="1" applyFont="1" applyFill="1" applyBorder="1" applyAlignment="1">
      <alignment vertical="center"/>
    </xf>
    <xf numFmtId="164" fontId="2" fillId="3" borderId="13" xfId="1" applyNumberFormat="1" applyFont="1" applyFill="1" applyBorder="1"/>
    <xf numFmtId="164" fontId="2" fillId="3" borderId="0" xfId="1" applyNumberFormat="1" applyFont="1" applyFill="1" applyBorder="1"/>
    <xf numFmtId="164" fontId="2" fillId="3" borderId="8" xfId="1" applyNumberFormat="1" applyFont="1" applyFill="1" applyBorder="1"/>
    <xf numFmtId="164" fontId="2" fillId="3" borderId="13" xfId="3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3" fontId="12" fillId="5" borderId="0" xfId="1" applyNumberFormat="1" applyFont="1" applyFill="1" applyBorder="1" applyAlignment="1">
      <alignment horizontal="center" vertical="center"/>
    </xf>
    <xf numFmtId="3" fontId="12" fillId="5" borderId="8" xfId="1" applyNumberFormat="1" applyFont="1" applyFill="1" applyBorder="1" applyAlignment="1">
      <alignment horizontal="center" vertical="center"/>
    </xf>
    <xf numFmtId="3" fontId="2" fillId="5" borderId="0" xfId="1" applyNumberFormat="1" applyFont="1" applyFill="1" applyBorder="1" applyAlignment="1">
      <alignment horizontal="center" vertical="center"/>
    </xf>
    <xf numFmtId="3" fontId="2" fillId="5" borderId="8" xfId="1" applyNumberFormat="1" applyFont="1" applyFill="1" applyBorder="1" applyAlignment="1">
      <alignment horizontal="center" vertical="center"/>
    </xf>
    <xf numFmtId="164" fontId="6" fillId="5" borderId="0" xfId="1" applyNumberFormat="1" applyFont="1" applyFill="1" applyBorder="1" applyAlignment="1">
      <alignment horizontal="center" vertical="center"/>
    </xf>
    <xf numFmtId="0" fontId="2" fillId="4" borderId="4" xfId="1" applyFont="1" applyFill="1" applyBorder="1" applyAlignment="1">
      <alignment horizontal="left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38" fontId="8" fillId="5" borderId="1" xfId="1" applyNumberFormat="1" applyFont="1" applyFill="1" applyBorder="1" applyAlignment="1">
      <alignment horizontal="center" vertical="center"/>
    </xf>
    <xf numFmtId="38" fontId="8" fillId="5" borderId="9" xfId="1" applyNumberFormat="1" applyFont="1" applyFill="1" applyBorder="1" applyAlignment="1">
      <alignment horizontal="center" vertical="center"/>
    </xf>
    <xf numFmtId="0" fontId="9" fillId="9" borderId="12" xfId="1" applyFont="1" applyFill="1" applyBorder="1" applyAlignment="1">
      <alignment horizontal="left" wrapText="1"/>
    </xf>
    <xf numFmtId="0" fontId="2" fillId="6" borderId="3" xfId="1" applyFont="1" applyFill="1" applyBorder="1" applyAlignment="1">
      <alignment horizontal="center" vertical="center"/>
    </xf>
    <xf numFmtId="38" fontId="2" fillId="12" borderId="3" xfId="1" applyNumberFormat="1" applyFont="1" applyFill="1" applyBorder="1" applyAlignment="1">
      <alignment horizontal="center" vertical="center"/>
    </xf>
    <xf numFmtId="38" fontId="2" fillId="12" borderId="3" xfId="1" applyNumberFormat="1" applyFont="1" applyFill="1" applyBorder="1"/>
    <xf numFmtId="0" fontId="2" fillId="12" borderId="3" xfId="1" applyFont="1" applyFill="1" applyBorder="1"/>
    <xf numFmtId="164" fontId="2" fillId="12" borderId="3" xfId="1" applyNumberFormat="1" applyFont="1" applyFill="1" applyBorder="1"/>
    <xf numFmtId="164" fontId="2" fillId="12" borderId="7" xfId="1" applyNumberFormat="1" applyFont="1" applyFill="1" applyBorder="1"/>
    <xf numFmtId="164" fontId="2" fillId="6" borderId="0" xfId="1" applyNumberFormat="1" applyFont="1" applyFill="1" applyBorder="1" applyAlignment="1">
      <alignment horizontal="center" vertical="center"/>
    </xf>
    <xf numFmtId="38" fontId="2" fillId="12" borderId="0" xfId="1" applyNumberFormat="1" applyFont="1" applyFill="1" applyBorder="1" applyAlignment="1">
      <alignment horizontal="center" vertical="center"/>
    </xf>
    <xf numFmtId="38" fontId="2" fillId="12" borderId="8" xfId="1" applyNumberFormat="1" applyFont="1" applyFill="1" applyBorder="1" applyAlignment="1">
      <alignment horizontal="center" vertical="center"/>
    </xf>
    <xf numFmtId="38" fontId="11" fillId="12" borderId="0" xfId="1" applyNumberFormat="1" applyFont="1" applyFill="1" applyBorder="1" applyAlignment="1">
      <alignment horizontal="center" vertical="center"/>
    </xf>
    <xf numFmtId="38" fontId="11" fillId="12" borderId="8" xfId="1" applyNumberFormat="1" applyFont="1" applyFill="1" applyBorder="1" applyAlignment="1">
      <alignment horizontal="center" vertical="center"/>
    </xf>
    <xf numFmtId="0" fontId="16" fillId="0" borderId="0" xfId="1" applyFont="1"/>
    <xf numFmtId="2" fontId="2" fillId="12" borderId="0" xfId="1" applyNumberFormat="1" applyFont="1" applyFill="1" applyBorder="1" applyAlignment="1">
      <alignment horizontal="center" vertical="center"/>
    </xf>
    <xf numFmtId="4" fontId="2" fillId="12" borderId="8" xfId="1" applyNumberFormat="1" applyFont="1" applyFill="1" applyBorder="1" applyAlignment="1">
      <alignment horizontal="center" vertical="center"/>
    </xf>
    <xf numFmtId="4" fontId="2" fillId="0" borderId="0" xfId="1" applyNumberFormat="1" applyFont="1"/>
    <xf numFmtId="0" fontId="2" fillId="6" borderId="4" xfId="1" applyFont="1" applyFill="1" applyBorder="1" applyAlignment="1">
      <alignment horizontal="left" wrapText="1" indent="1"/>
    </xf>
    <xf numFmtId="164" fontId="2" fillId="6" borderId="1" xfId="1" applyNumberFormat="1" applyFont="1" applyFill="1" applyBorder="1" applyAlignment="1">
      <alignment horizontal="center" vertical="center"/>
    </xf>
    <xf numFmtId="2" fontId="2" fillId="12" borderId="1" xfId="1" applyNumberFormat="1" applyFont="1" applyFill="1" applyBorder="1" applyAlignment="1">
      <alignment horizontal="center" vertical="center"/>
    </xf>
    <xf numFmtId="0" fontId="2" fillId="12" borderId="1" xfId="1" applyNumberFormat="1" applyFont="1" applyFill="1" applyBorder="1" applyAlignment="1">
      <alignment horizontal="center" vertical="center"/>
    </xf>
    <xf numFmtId="4" fontId="2" fillId="12" borderId="1" xfId="1" applyNumberFormat="1" applyFont="1" applyFill="1" applyBorder="1" applyAlignment="1">
      <alignment horizontal="center" vertical="center"/>
    </xf>
    <xf numFmtId="4" fontId="2" fillId="12" borderId="9" xfId="1" applyNumberFormat="1" applyFont="1" applyFill="1" applyBorder="1" applyAlignment="1">
      <alignment horizontal="center" vertical="center"/>
    </xf>
    <xf numFmtId="0" fontId="4" fillId="8" borderId="14" xfId="1" applyFont="1" applyFill="1" applyBorder="1" applyAlignment="1">
      <alignment horizontal="left" wrapText="1"/>
    </xf>
    <xf numFmtId="166" fontId="2" fillId="12" borderId="0" xfId="1" applyNumberFormat="1" applyFont="1" applyFill="1" applyBorder="1" applyAlignment="1">
      <alignment horizontal="center" vertical="center"/>
    </xf>
    <xf numFmtId="166" fontId="2" fillId="12" borderId="8" xfId="1" applyNumberFormat="1" applyFont="1" applyFill="1" applyBorder="1" applyAlignment="1">
      <alignment horizontal="center" vertical="center"/>
    </xf>
    <xf numFmtId="9" fontId="11" fillId="12" borderId="0" xfId="4" applyFont="1" applyFill="1" applyBorder="1" applyAlignment="1">
      <alignment horizontal="center" vertical="center"/>
    </xf>
    <xf numFmtId="9" fontId="11" fillId="12" borderId="8" xfId="4" applyFont="1" applyFill="1" applyBorder="1" applyAlignment="1">
      <alignment horizontal="center" vertical="center"/>
    </xf>
    <xf numFmtId="2" fontId="12" fillId="12" borderId="0" xfId="4" applyNumberFormat="1" applyFont="1" applyFill="1" applyBorder="1" applyAlignment="1">
      <alignment horizontal="center" vertical="center"/>
    </xf>
    <xf numFmtId="2" fontId="12" fillId="12" borderId="8" xfId="4" applyNumberFormat="1" applyFont="1" applyFill="1" applyBorder="1" applyAlignment="1">
      <alignment horizontal="center" vertical="center"/>
    </xf>
    <xf numFmtId="167" fontId="2" fillId="12" borderId="0" xfId="1" applyNumberFormat="1" applyFont="1" applyFill="1" applyBorder="1" applyAlignment="1">
      <alignment horizontal="center" vertical="center"/>
    </xf>
    <xf numFmtId="167" fontId="2" fillId="12" borderId="8" xfId="1" applyNumberFormat="1" applyFont="1" applyFill="1" applyBorder="1" applyAlignment="1">
      <alignment horizontal="center" vertical="center"/>
    </xf>
    <xf numFmtId="0" fontId="4" fillId="8" borderId="15" xfId="1" applyFont="1" applyFill="1" applyBorder="1" applyAlignment="1">
      <alignment horizontal="left" wrapText="1"/>
    </xf>
    <xf numFmtId="38" fontId="4" fillId="12" borderId="3" xfId="1" applyNumberFormat="1" applyFont="1" applyFill="1" applyBorder="1" applyAlignment="1">
      <alignment horizontal="center" vertical="center"/>
    </xf>
    <xf numFmtId="38" fontId="4" fillId="12" borderId="7" xfId="1" applyNumberFormat="1" applyFont="1" applyFill="1" applyBorder="1" applyAlignment="1">
      <alignment horizontal="center" vertical="center"/>
    </xf>
    <xf numFmtId="2" fontId="2" fillId="6" borderId="2" xfId="1" applyNumberFormat="1" applyFont="1" applyFill="1" applyBorder="1" applyAlignment="1">
      <alignment horizontal="left" wrapText="1" indent="1"/>
    </xf>
    <xf numFmtId="2" fontId="4" fillId="12" borderId="0" xfId="1" applyNumberFormat="1" applyFont="1" applyFill="1" applyBorder="1" applyAlignment="1">
      <alignment horizontal="center" vertical="center"/>
    </xf>
    <xf numFmtId="2" fontId="4" fillId="12" borderId="8" xfId="1" applyNumberFormat="1" applyFont="1" applyFill="1" applyBorder="1" applyAlignment="1">
      <alignment horizontal="center" vertical="center"/>
    </xf>
    <xf numFmtId="2" fontId="2" fillId="0" borderId="0" xfId="1" applyNumberFormat="1" applyFont="1"/>
    <xf numFmtId="4" fontId="2" fillId="6" borderId="2" xfId="1" applyNumberFormat="1" applyFont="1" applyFill="1" applyBorder="1" applyAlignment="1">
      <alignment horizontal="left" wrapText="1" indent="1"/>
    </xf>
    <xf numFmtId="4" fontId="2" fillId="6" borderId="0" xfId="1" applyNumberFormat="1" applyFont="1" applyFill="1" applyBorder="1" applyAlignment="1">
      <alignment horizontal="center" vertical="center"/>
    </xf>
    <xf numFmtId="4" fontId="2" fillId="12" borderId="0" xfId="1" applyNumberFormat="1" applyFont="1" applyFill="1" applyBorder="1" applyAlignment="1">
      <alignment horizontal="center" vertical="center"/>
    </xf>
    <xf numFmtId="38" fontId="2" fillId="12" borderId="1" xfId="1" applyNumberFormat="1" applyFont="1" applyFill="1" applyBorder="1" applyAlignment="1">
      <alignment horizontal="center" vertical="center"/>
    </xf>
    <xf numFmtId="38" fontId="2" fillId="12" borderId="9" xfId="1" applyNumberFormat="1" applyFont="1" applyFill="1" applyBorder="1" applyAlignment="1">
      <alignment horizontal="center" vertical="center"/>
    </xf>
    <xf numFmtId="0" fontId="17" fillId="0" borderId="0" xfId="0" applyFont="1"/>
    <xf numFmtId="3" fontId="2" fillId="3" borderId="8" xfId="1" applyNumberFormat="1" applyFont="1" applyFill="1" applyBorder="1" applyAlignment="1">
      <alignment horizontal="center"/>
    </xf>
    <xf numFmtId="0" fontId="2" fillId="5" borderId="0" xfId="1" applyFont="1" applyFill="1" applyBorder="1"/>
    <xf numFmtId="0" fontId="2" fillId="5" borderId="0" xfId="1" applyFont="1" applyFill="1" applyBorder="1" applyAlignment="1"/>
    <xf numFmtId="0" fontId="2" fillId="5" borderId="8" xfId="1" applyFont="1" applyFill="1" applyBorder="1"/>
    <xf numFmtId="164" fontId="2" fillId="4" borderId="1" xfId="1" applyNumberFormat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0" fillId="0" borderId="0" xfId="0" applyAlignment="1"/>
  </cellXfs>
  <cellStyles count="6">
    <cellStyle name="Обычный" xfId="0" builtinId="0"/>
    <cellStyle name="Обычный 2" xfId="1"/>
    <cellStyle name="Обычный 2 2" xfId="5"/>
    <cellStyle name="Процентный" xfId="4" builtinId="5"/>
    <cellStyle name="Процентный 2" xfId="2"/>
    <cellStyle name="Финансовый 2" xfId="3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A54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10" sqref="C10"/>
    </sheetView>
  </sheetViews>
  <sheetFormatPr defaultColWidth="9.6640625" defaultRowHeight="15" x14ac:dyDescent="0.25"/>
  <cols>
    <col min="1" max="1" width="48.88671875" style="1" customWidth="1"/>
    <col min="2" max="2" width="11.33203125" style="15" customWidth="1"/>
    <col min="3" max="3" width="11.6640625" style="15" customWidth="1"/>
    <col min="4" max="4" width="11.33203125" style="15" customWidth="1"/>
    <col min="5" max="7" width="10.6640625" style="15" customWidth="1"/>
    <col min="8" max="8" width="11.6640625" style="15" customWidth="1"/>
    <col min="9" max="9" width="10.6640625" style="15" customWidth="1"/>
    <col min="10" max="10" width="11.5546875" style="15" customWidth="1"/>
    <col min="11" max="11" width="13" style="15" customWidth="1"/>
    <col min="12" max="12" width="11.33203125" style="15" customWidth="1"/>
    <col min="13" max="13" width="10.88671875" style="1" customWidth="1"/>
    <col min="14" max="14" width="11" style="1" customWidth="1"/>
    <col min="15" max="15" width="11.6640625" style="1" customWidth="1"/>
    <col min="16" max="16" width="11.5546875" style="1" customWidth="1"/>
    <col min="17" max="17" width="13.33203125" style="1" customWidth="1"/>
    <col min="18" max="18" width="13" style="1" customWidth="1"/>
    <col min="19" max="19" width="13.6640625" style="1" customWidth="1"/>
    <col min="20" max="20" width="11.88671875" style="1" customWidth="1"/>
    <col min="21" max="21" width="12.5546875" style="1" customWidth="1"/>
    <col min="22" max="22" width="12.109375" style="1" customWidth="1"/>
    <col min="23" max="23" width="12.109375" style="1" bestFit="1" customWidth="1"/>
    <col min="24" max="24" width="11.88671875" style="1" customWidth="1"/>
    <col min="25" max="25" width="12.33203125" style="1" customWidth="1"/>
    <col min="26" max="26" width="12.88671875" style="1" customWidth="1"/>
    <col min="27" max="27" width="12.109375" style="1" bestFit="1" customWidth="1"/>
    <col min="28" max="28" width="11.6640625" style="1" customWidth="1"/>
    <col min="29" max="29" width="11.5546875" style="1" customWidth="1"/>
    <col min="30" max="30" width="12.6640625" style="1" customWidth="1"/>
    <col min="31" max="31" width="13" style="1" customWidth="1"/>
    <col min="32" max="16384" width="9.6640625" style="1"/>
  </cols>
  <sheetData>
    <row r="2" spans="1:31" ht="30.6" customHeight="1" x14ac:dyDescent="0.3">
      <c r="A2" s="142" t="s">
        <v>6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31" ht="39" customHeight="1" thickBot="1" x14ac:dyDescent="0.3">
      <c r="A3" s="38"/>
      <c r="B3" s="39">
        <v>2015</v>
      </c>
      <c r="C3" s="39">
        <v>2016</v>
      </c>
      <c r="D3" s="39">
        <v>2017</v>
      </c>
      <c r="E3" s="39">
        <v>2018</v>
      </c>
      <c r="F3" s="39">
        <v>2019</v>
      </c>
      <c r="G3" s="39">
        <v>2020</v>
      </c>
      <c r="H3" s="39">
        <v>2021</v>
      </c>
      <c r="I3" s="39">
        <v>2022</v>
      </c>
      <c r="J3" s="39" t="s">
        <v>2</v>
      </c>
      <c r="K3" s="39" t="s">
        <v>1</v>
      </c>
      <c r="L3" s="39" t="s">
        <v>0</v>
      </c>
      <c r="M3" s="39" t="s">
        <v>7</v>
      </c>
      <c r="N3" s="39" t="s">
        <v>8</v>
      </c>
      <c r="O3" s="39" t="s">
        <v>9</v>
      </c>
      <c r="P3" s="39" t="s">
        <v>10</v>
      </c>
      <c r="Q3" s="39" t="s">
        <v>11</v>
      </c>
      <c r="R3" s="39" t="s">
        <v>12</v>
      </c>
      <c r="S3" s="39" t="s">
        <v>13</v>
      </c>
      <c r="T3" s="39" t="s">
        <v>14</v>
      </c>
      <c r="U3" s="39" t="s">
        <v>15</v>
      </c>
      <c r="V3" s="39" t="s">
        <v>16</v>
      </c>
      <c r="W3" s="39" t="s">
        <v>17</v>
      </c>
      <c r="X3" s="39" t="s">
        <v>18</v>
      </c>
      <c r="Y3" s="39" t="s">
        <v>19</v>
      </c>
      <c r="Z3" s="39" t="s">
        <v>20</v>
      </c>
      <c r="AA3" s="39" t="s">
        <v>21</v>
      </c>
      <c r="AB3" s="39" t="s">
        <v>22</v>
      </c>
      <c r="AC3" s="39" t="s">
        <v>23</v>
      </c>
      <c r="AD3" s="39" t="s">
        <v>24</v>
      </c>
      <c r="AE3" s="39" t="s">
        <v>25</v>
      </c>
    </row>
    <row r="4" spans="1:31" s="3" customFormat="1" ht="15.75" thickBot="1" x14ac:dyDescent="0.3">
      <c r="A4" s="40" t="s">
        <v>3</v>
      </c>
      <c r="B4" s="31"/>
      <c r="C4" s="31"/>
      <c r="D4" s="31"/>
      <c r="E4" s="31"/>
      <c r="F4" s="31"/>
      <c r="G4" s="31"/>
      <c r="H4" s="31"/>
      <c r="I4" s="32"/>
      <c r="J4" s="41"/>
      <c r="K4" s="41"/>
      <c r="L4" s="41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3"/>
    </row>
    <row r="5" spans="1:31" s="2" customFormat="1" ht="30.75" thickTop="1" x14ac:dyDescent="0.25">
      <c r="A5" s="33" t="s">
        <v>26</v>
      </c>
      <c r="B5" s="34">
        <v>3500</v>
      </c>
      <c r="C5" s="4">
        <f t="shared" ref="C5:AE5" si="0">B5</f>
        <v>3500</v>
      </c>
      <c r="D5" s="4">
        <f t="shared" si="0"/>
        <v>3500</v>
      </c>
      <c r="E5" s="4">
        <f t="shared" si="0"/>
        <v>3500</v>
      </c>
      <c r="F5" s="4">
        <f t="shared" si="0"/>
        <v>3500</v>
      </c>
      <c r="G5" s="4">
        <f t="shared" si="0"/>
        <v>3500</v>
      </c>
      <c r="H5" s="4">
        <f t="shared" si="0"/>
        <v>3500</v>
      </c>
      <c r="I5" s="14">
        <f t="shared" si="0"/>
        <v>3500</v>
      </c>
      <c r="J5" s="44">
        <f t="shared" si="0"/>
        <v>3500</v>
      </c>
      <c r="K5" s="44">
        <f t="shared" si="0"/>
        <v>3500</v>
      </c>
      <c r="L5" s="44">
        <f t="shared" si="0"/>
        <v>3500</v>
      </c>
      <c r="M5" s="44">
        <f t="shared" si="0"/>
        <v>3500</v>
      </c>
      <c r="N5" s="44">
        <f t="shared" si="0"/>
        <v>3500</v>
      </c>
      <c r="O5" s="44">
        <f t="shared" si="0"/>
        <v>3500</v>
      </c>
      <c r="P5" s="44">
        <f t="shared" si="0"/>
        <v>3500</v>
      </c>
      <c r="Q5" s="44">
        <f t="shared" si="0"/>
        <v>3500</v>
      </c>
      <c r="R5" s="44">
        <f t="shared" si="0"/>
        <v>3500</v>
      </c>
      <c r="S5" s="44">
        <f t="shared" si="0"/>
        <v>3500</v>
      </c>
      <c r="T5" s="44">
        <f t="shared" si="0"/>
        <v>3500</v>
      </c>
      <c r="U5" s="44">
        <f t="shared" si="0"/>
        <v>3500</v>
      </c>
      <c r="V5" s="44">
        <f t="shared" si="0"/>
        <v>3500</v>
      </c>
      <c r="W5" s="44">
        <f t="shared" si="0"/>
        <v>3500</v>
      </c>
      <c r="X5" s="44">
        <f t="shared" si="0"/>
        <v>3500</v>
      </c>
      <c r="Y5" s="44">
        <f t="shared" si="0"/>
        <v>3500</v>
      </c>
      <c r="Z5" s="44">
        <f t="shared" si="0"/>
        <v>3500</v>
      </c>
      <c r="AA5" s="44">
        <f t="shared" si="0"/>
        <v>3500</v>
      </c>
      <c r="AB5" s="44">
        <f t="shared" si="0"/>
        <v>3500</v>
      </c>
      <c r="AC5" s="44">
        <f t="shared" si="0"/>
        <v>3500</v>
      </c>
      <c r="AD5" s="44">
        <f t="shared" si="0"/>
        <v>3500</v>
      </c>
      <c r="AE5" s="45">
        <f t="shared" si="0"/>
        <v>3500</v>
      </c>
    </row>
    <row r="6" spans="1:31" s="2" customFormat="1" ht="30" x14ac:dyDescent="0.25">
      <c r="A6" s="46" t="s">
        <v>27</v>
      </c>
      <c r="B6" s="47">
        <v>7.3</v>
      </c>
      <c r="C6" s="47">
        <v>7.3</v>
      </c>
      <c r="D6" s="47">
        <v>7.3</v>
      </c>
      <c r="E6" s="47">
        <v>7.3</v>
      </c>
      <c r="F6" s="47">
        <v>8.6999999999999993</v>
      </c>
      <c r="G6" s="47">
        <v>8.6999999999999993</v>
      </c>
      <c r="H6" s="47">
        <v>8.6999999999999993</v>
      </c>
      <c r="I6" s="48">
        <v>9</v>
      </c>
      <c r="J6" s="5">
        <f t="shared" ref="J6:K6" si="1">I6*J8</f>
        <v>9.36</v>
      </c>
      <c r="K6" s="5">
        <f t="shared" si="1"/>
        <v>9.7343999999999991</v>
      </c>
      <c r="L6" s="5">
        <f>K6*L8</f>
        <v>10.123775999999999</v>
      </c>
      <c r="M6" s="49">
        <f>L6*M8</f>
        <v>10.52872704</v>
      </c>
      <c r="N6" s="49">
        <f t="shared" ref="N6:AE6" si="2">M6*N8</f>
        <v>10.949876121600001</v>
      </c>
      <c r="O6" s="49">
        <f t="shared" si="2"/>
        <v>11.387871166464</v>
      </c>
      <c r="P6" s="49">
        <f t="shared" si="2"/>
        <v>11.843386013122561</v>
      </c>
      <c r="Q6" s="49">
        <f t="shared" si="2"/>
        <v>12.317121453647465</v>
      </c>
      <c r="R6" s="49">
        <f t="shared" si="2"/>
        <v>12.809806311793364</v>
      </c>
      <c r="S6" s="49">
        <f t="shared" si="2"/>
        <v>13.322198564265099</v>
      </c>
      <c r="T6" s="49">
        <f t="shared" si="2"/>
        <v>13.855086506835704</v>
      </c>
      <c r="U6" s="49">
        <f t="shared" si="2"/>
        <v>14.409289967109133</v>
      </c>
      <c r="V6" s="49">
        <f t="shared" si="2"/>
        <v>14.9856615657935</v>
      </c>
      <c r="W6" s="49">
        <f t="shared" si="2"/>
        <v>15.58508802842524</v>
      </c>
      <c r="X6" s="49">
        <f t="shared" si="2"/>
        <v>16.20849154956225</v>
      </c>
      <c r="Y6" s="49">
        <f t="shared" si="2"/>
        <v>16.856831211544741</v>
      </c>
      <c r="Z6" s="49">
        <f t="shared" si="2"/>
        <v>17.531104460006532</v>
      </c>
      <c r="AA6" s="49">
        <f t="shared" si="2"/>
        <v>18.232348638406794</v>
      </c>
      <c r="AB6" s="49">
        <f t="shared" si="2"/>
        <v>18.961642583943068</v>
      </c>
      <c r="AC6" s="49">
        <f t="shared" si="2"/>
        <v>19.720108287300793</v>
      </c>
      <c r="AD6" s="49">
        <f t="shared" si="2"/>
        <v>20.508912618792824</v>
      </c>
      <c r="AE6" s="50">
        <f t="shared" si="2"/>
        <v>21.329269123544538</v>
      </c>
    </row>
    <row r="7" spans="1:31" s="2" customFormat="1" ht="30" x14ac:dyDescent="0.25">
      <c r="A7" s="51" t="s">
        <v>28</v>
      </c>
      <c r="B7" s="52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48">
        <v>0</v>
      </c>
      <c r="J7" s="53">
        <v>0</v>
      </c>
      <c r="K7" s="53">
        <v>0</v>
      </c>
      <c r="L7" s="53">
        <v>0</v>
      </c>
      <c r="M7" s="53">
        <v>0</v>
      </c>
      <c r="N7" s="53">
        <v>0</v>
      </c>
      <c r="O7" s="53">
        <v>0</v>
      </c>
      <c r="P7" s="53">
        <v>0</v>
      </c>
      <c r="Q7" s="53">
        <v>0</v>
      </c>
      <c r="R7" s="53">
        <v>0</v>
      </c>
      <c r="S7" s="53">
        <v>0</v>
      </c>
      <c r="T7" s="53">
        <v>0</v>
      </c>
      <c r="U7" s="53">
        <v>0</v>
      </c>
      <c r="V7" s="53">
        <v>0</v>
      </c>
      <c r="W7" s="53">
        <v>0</v>
      </c>
      <c r="X7" s="53">
        <v>0</v>
      </c>
      <c r="Y7" s="53">
        <v>0</v>
      </c>
      <c r="Z7" s="53">
        <v>0</v>
      </c>
      <c r="AA7" s="53">
        <v>0</v>
      </c>
      <c r="AB7" s="53">
        <v>0</v>
      </c>
      <c r="AC7" s="53">
        <v>0</v>
      </c>
      <c r="AD7" s="53">
        <v>0</v>
      </c>
      <c r="AE7" s="54">
        <v>0</v>
      </c>
    </row>
    <row r="8" spans="1:31" s="2" customFormat="1" x14ac:dyDescent="0.25">
      <c r="A8" s="46" t="s">
        <v>29</v>
      </c>
      <c r="B8" s="6"/>
      <c r="C8" s="4"/>
      <c r="D8" s="4"/>
      <c r="E8" s="4"/>
      <c r="F8" s="4"/>
      <c r="G8" s="4"/>
      <c r="H8" s="6">
        <v>1.04</v>
      </c>
      <c r="I8" s="7">
        <v>1.04</v>
      </c>
      <c r="J8" s="7">
        <v>1.04</v>
      </c>
      <c r="K8" s="7">
        <v>1.04</v>
      </c>
      <c r="L8" s="7">
        <v>1.04</v>
      </c>
      <c r="M8" s="55">
        <f>L8</f>
        <v>1.04</v>
      </c>
      <c r="N8" s="55">
        <f t="shared" ref="N8:AE8" si="3">M8</f>
        <v>1.04</v>
      </c>
      <c r="O8" s="55">
        <f t="shared" si="3"/>
        <v>1.04</v>
      </c>
      <c r="P8" s="55">
        <f t="shared" si="3"/>
        <v>1.04</v>
      </c>
      <c r="Q8" s="55">
        <f t="shared" si="3"/>
        <v>1.04</v>
      </c>
      <c r="R8" s="55">
        <f t="shared" si="3"/>
        <v>1.04</v>
      </c>
      <c r="S8" s="55">
        <f t="shared" si="3"/>
        <v>1.04</v>
      </c>
      <c r="T8" s="55">
        <f t="shared" si="3"/>
        <v>1.04</v>
      </c>
      <c r="U8" s="55">
        <f t="shared" si="3"/>
        <v>1.04</v>
      </c>
      <c r="V8" s="55">
        <f t="shared" si="3"/>
        <v>1.04</v>
      </c>
      <c r="W8" s="55">
        <f t="shared" si="3"/>
        <v>1.04</v>
      </c>
      <c r="X8" s="55">
        <f t="shared" si="3"/>
        <v>1.04</v>
      </c>
      <c r="Y8" s="55">
        <f t="shared" si="3"/>
        <v>1.04</v>
      </c>
      <c r="Z8" s="55">
        <f t="shared" si="3"/>
        <v>1.04</v>
      </c>
      <c r="AA8" s="55">
        <f t="shared" si="3"/>
        <v>1.04</v>
      </c>
      <c r="AB8" s="55">
        <f t="shared" si="3"/>
        <v>1.04</v>
      </c>
      <c r="AC8" s="55">
        <f t="shared" si="3"/>
        <v>1.04</v>
      </c>
      <c r="AD8" s="55">
        <f t="shared" si="3"/>
        <v>1.04</v>
      </c>
      <c r="AE8" s="56">
        <f t="shared" si="3"/>
        <v>1.04</v>
      </c>
    </row>
    <row r="9" spans="1:31" s="2" customFormat="1" x14ac:dyDescent="0.25">
      <c r="A9" s="35" t="s">
        <v>30</v>
      </c>
      <c r="B9" s="57">
        <f>B5*(B6+B7)*12</f>
        <v>306600</v>
      </c>
      <c r="C9" s="57">
        <f t="shared" ref="C9:H9" si="4">C5*(C6+C7)*12</f>
        <v>306600</v>
      </c>
      <c r="D9" s="57">
        <f t="shared" si="4"/>
        <v>306600</v>
      </c>
      <c r="E9" s="57">
        <f t="shared" si="4"/>
        <v>306600</v>
      </c>
      <c r="F9" s="57">
        <f t="shared" si="4"/>
        <v>365399.99999999994</v>
      </c>
      <c r="G9" s="57">
        <f t="shared" si="4"/>
        <v>365399.99999999994</v>
      </c>
      <c r="H9" s="57">
        <f t="shared" si="4"/>
        <v>365399.99999999994</v>
      </c>
      <c r="I9" s="58">
        <f>I5*(I6+I7)*12</f>
        <v>378000</v>
      </c>
      <c r="J9" s="58">
        <f t="shared" ref="J9:AE9" si="5">J5*(J6+J7)*12</f>
        <v>393119.99999999994</v>
      </c>
      <c r="K9" s="58">
        <f t="shared" si="5"/>
        <v>408844.79999999993</v>
      </c>
      <c r="L9" s="58">
        <f t="shared" si="5"/>
        <v>425198.592</v>
      </c>
      <c r="M9" s="58">
        <f t="shared" si="5"/>
        <v>442206.53567999997</v>
      </c>
      <c r="N9" s="58">
        <f t="shared" si="5"/>
        <v>459894.79710720002</v>
      </c>
      <c r="O9" s="58">
        <f t="shared" si="5"/>
        <v>478290.58899148798</v>
      </c>
      <c r="P9" s="58">
        <f t="shared" si="5"/>
        <v>497422.21255114762</v>
      </c>
      <c r="Q9" s="58">
        <f t="shared" si="5"/>
        <v>517319.1010531935</v>
      </c>
      <c r="R9" s="58">
        <f t="shared" si="5"/>
        <v>538011.86509532132</v>
      </c>
      <c r="S9" s="58">
        <f t="shared" si="5"/>
        <v>559532.33969913411</v>
      </c>
      <c r="T9" s="58">
        <f t="shared" si="5"/>
        <v>581913.63328709966</v>
      </c>
      <c r="U9" s="58">
        <f t="shared" si="5"/>
        <v>605190.1786185836</v>
      </c>
      <c r="V9" s="58">
        <f t="shared" si="5"/>
        <v>629397.78576332703</v>
      </c>
      <c r="W9" s="58">
        <f t="shared" si="5"/>
        <v>654573.69719386008</v>
      </c>
      <c r="X9" s="58">
        <f t="shared" si="5"/>
        <v>680756.64508161461</v>
      </c>
      <c r="Y9" s="58">
        <f t="shared" si="5"/>
        <v>707986.91088487906</v>
      </c>
      <c r="Z9" s="58">
        <f t="shared" si="5"/>
        <v>736306.38732027437</v>
      </c>
      <c r="AA9" s="58">
        <f t="shared" si="5"/>
        <v>765758.64281308535</v>
      </c>
      <c r="AB9" s="58">
        <f t="shared" si="5"/>
        <v>796388.98852560879</v>
      </c>
      <c r="AC9" s="58">
        <f t="shared" si="5"/>
        <v>828244.54806663329</v>
      </c>
      <c r="AD9" s="58">
        <f t="shared" si="5"/>
        <v>861374.3299892986</v>
      </c>
      <c r="AE9" s="59">
        <f t="shared" si="5"/>
        <v>895829.30318887066</v>
      </c>
    </row>
    <row r="10" spans="1:31" s="2" customFormat="1" x14ac:dyDescent="0.25">
      <c r="A10" s="33" t="s">
        <v>31</v>
      </c>
      <c r="B10" s="60">
        <v>300000</v>
      </c>
      <c r="C10" s="60">
        <v>305000</v>
      </c>
      <c r="D10" s="60">
        <v>305000</v>
      </c>
      <c r="E10" s="60">
        <v>305000</v>
      </c>
      <c r="F10" s="60">
        <v>360000</v>
      </c>
      <c r="G10" s="60">
        <v>360000</v>
      </c>
      <c r="H10" s="60">
        <v>360000</v>
      </c>
      <c r="I10" s="58">
        <f t="shared" ref="I10:AE10" si="6">I9*I12</f>
        <v>370440</v>
      </c>
      <c r="J10" s="58">
        <f t="shared" si="6"/>
        <v>385257.59999999992</v>
      </c>
      <c r="K10" s="58">
        <f t="shared" si="6"/>
        <v>400667.90399999992</v>
      </c>
      <c r="L10" s="58">
        <f t="shared" si="6"/>
        <v>416694.62015999999</v>
      </c>
      <c r="M10" s="58">
        <f t="shared" si="6"/>
        <v>433362.40496639995</v>
      </c>
      <c r="N10" s="58">
        <f t="shared" si="6"/>
        <v>450696.90116505598</v>
      </c>
      <c r="O10" s="58">
        <f t="shared" si="6"/>
        <v>468724.77721165819</v>
      </c>
      <c r="P10" s="58">
        <f t="shared" si="6"/>
        <v>487473.76830012468</v>
      </c>
      <c r="Q10" s="58">
        <f t="shared" si="6"/>
        <v>506972.71903212962</v>
      </c>
      <c r="R10" s="58">
        <f t="shared" si="6"/>
        <v>527251.62779341487</v>
      </c>
      <c r="S10" s="58">
        <f t="shared" si="6"/>
        <v>548341.6929051514</v>
      </c>
      <c r="T10" s="58">
        <f t="shared" si="6"/>
        <v>570275.36062135769</v>
      </c>
      <c r="U10" s="58">
        <f t="shared" si="6"/>
        <v>593086.37504621188</v>
      </c>
      <c r="V10" s="58">
        <f t="shared" si="6"/>
        <v>616809.83004806051</v>
      </c>
      <c r="W10" s="58">
        <f t="shared" si="6"/>
        <v>641482.22324998281</v>
      </c>
      <c r="X10" s="58">
        <f t="shared" si="6"/>
        <v>667141.51217998227</v>
      </c>
      <c r="Y10" s="58">
        <f t="shared" si="6"/>
        <v>693827.17266718147</v>
      </c>
      <c r="Z10" s="58">
        <f t="shared" si="6"/>
        <v>721580.25957386883</v>
      </c>
      <c r="AA10" s="58">
        <f t="shared" si="6"/>
        <v>750443.46995682362</v>
      </c>
      <c r="AB10" s="58">
        <f t="shared" si="6"/>
        <v>780461.20875509665</v>
      </c>
      <c r="AC10" s="58">
        <f t="shared" si="6"/>
        <v>811679.65710530058</v>
      </c>
      <c r="AD10" s="58">
        <f t="shared" si="6"/>
        <v>844146.84338951262</v>
      </c>
      <c r="AE10" s="59">
        <f t="shared" si="6"/>
        <v>877912.71712509322</v>
      </c>
    </row>
    <row r="11" spans="1:31" s="2" customFormat="1" x14ac:dyDescent="0.25">
      <c r="A11" s="33" t="s">
        <v>32</v>
      </c>
      <c r="B11" s="57">
        <f t="shared" ref="B11:AE11" si="7">B9-B10</f>
        <v>6600</v>
      </c>
      <c r="C11" s="57">
        <f t="shared" si="7"/>
        <v>1600</v>
      </c>
      <c r="D11" s="57">
        <f t="shared" si="7"/>
        <v>1600</v>
      </c>
      <c r="E11" s="57">
        <f t="shared" si="7"/>
        <v>1600</v>
      </c>
      <c r="F11" s="57">
        <f t="shared" si="7"/>
        <v>5399.9999999999418</v>
      </c>
      <c r="G11" s="57">
        <f t="shared" si="7"/>
        <v>5399.9999999999418</v>
      </c>
      <c r="H11" s="57">
        <f t="shared" si="7"/>
        <v>5399.9999999999418</v>
      </c>
      <c r="I11" s="58">
        <f t="shared" si="7"/>
        <v>7560</v>
      </c>
      <c r="J11" s="58">
        <f t="shared" si="7"/>
        <v>7862.4000000000233</v>
      </c>
      <c r="K11" s="58">
        <f t="shared" si="7"/>
        <v>8176.8960000000079</v>
      </c>
      <c r="L11" s="58">
        <f t="shared" si="7"/>
        <v>8503.9718400000129</v>
      </c>
      <c r="M11" s="58">
        <f t="shared" si="7"/>
        <v>8844.130713600025</v>
      </c>
      <c r="N11" s="58">
        <f t="shared" si="7"/>
        <v>9197.8959421440377</v>
      </c>
      <c r="O11" s="58">
        <f t="shared" si="7"/>
        <v>9565.8117798297899</v>
      </c>
      <c r="P11" s="58">
        <f t="shared" si="7"/>
        <v>9948.4442510229419</v>
      </c>
      <c r="Q11" s="58">
        <f t="shared" si="7"/>
        <v>10346.382021063881</v>
      </c>
      <c r="R11" s="58">
        <f t="shared" si="7"/>
        <v>10760.237301906454</v>
      </c>
      <c r="S11" s="58">
        <f t="shared" si="7"/>
        <v>11190.646793982713</v>
      </c>
      <c r="T11" s="58">
        <f t="shared" si="7"/>
        <v>11638.27266574197</v>
      </c>
      <c r="U11" s="58">
        <f t="shared" si="7"/>
        <v>12103.803572371718</v>
      </c>
      <c r="V11" s="58">
        <f t="shared" si="7"/>
        <v>12587.955715266522</v>
      </c>
      <c r="W11" s="58">
        <f t="shared" si="7"/>
        <v>13091.473943877267</v>
      </c>
      <c r="X11" s="58">
        <f t="shared" si="7"/>
        <v>13615.132901632343</v>
      </c>
      <c r="Y11" s="58">
        <f t="shared" si="7"/>
        <v>14159.738217697595</v>
      </c>
      <c r="Z11" s="58">
        <f t="shared" si="7"/>
        <v>14726.127746405546</v>
      </c>
      <c r="AA11" s="58">
        <f t="shared" si="7"/>
        <v>15315.172856261721</v>
      </c>
      <c r="AB11" s="58">
        <f t="shared" si="7"/>
        <v>15927.779770512134</v>
      </c>
      <c r="AC11" s="58">
        <f t="shared" si="7"/>
        <v>16564.890961332712</v>
      </c>
      <c r="AD11" s="58">
        <f t="shared" si="7"/>
        <v>17227.486599785974</v>
      </c>
      <c r="AE11" s="59">
        <f t="shared" si="7"/>
        <v>17916.586063777446</v>
      </c>
    </row>
    <row r="12" spans="1:31" s="2" customFormat="1" x14ac:dyDescent="0.25">
      <c r="A12" s="33" t="s">
        <v>33</v>
      </c>
      <c r="B12" s="6">
        <f t="shared" ref="B12:H12" si="8">B10/B9</f>
        <v>0.97847358121330719</v>
      </c>
      <c r="C12" s="6">
        <f t="shared" si="8"/>
        <v>0.99478147423352903</v>
      </c>
      <c r="D12" s="6">
        <f t="shared" si="8"/>
        <v>0.99478147423352903</v>
      </c>
      <c r="E12" s="6">
        <f t="shared" si="8"/>
        <v>0.99478147423352903</v>
      </c>
      <c r="F12" s="6">
        <f t="shared" si="8"/>
        <v>0.98522167487684742</v>
      </c>
      <c r="G12" s="6">
        <f t="shared" si="8"/>
        <v>0.98522167487684742</v>
      </c>
      <c r="H12" s="6">
        <f t="shared" si="8"/>
        <v>0.98522167487684742</v>
      </c>
      <c r="I12" s="61">
        <v>0.98</v>
      </c>
      <c r="J12" s="62">
        <f>I12</f>
        <v>0.98</v>
      </c>
      <c r="K12" s="62">
        <f t="shared" ref="K12:AE12" si="9">J12</f>
        <v>0.98</v>
      </c>
      <c r="L12" s="62">
        <f t="shared" si="9"/>
        <v>0.98</v>
      </c>
      <c r="M12" s="62">
        <f t="shared" si="9"/>
        <v>0.98</v>
      </c>
      <c r="N12" s="62">
        <f t="shared" si="9"/>
        <v>0.98</v>
      </c>
      <c r="O12" s="62">
        <f t="shared" si="9"/>
        <v>0.98</v>
      </c>
      <c r="P12" s="62">
        <f t="shared" si="9"/>
        <v>0.98</v>
      </c>
      <c r="Q12" s="62">
        <f t="shared" si="9"/>
        <v>0.98</v>
      </c>
      <c r="R12" s="62">
        <f t="shared" si="9"/>
        <v>0.98</v>
      </c>
      <c r="S12" s="62">
        <f t="shared" si="9"/>
        <v>0.98</v>
      </c>
      <c r="T12" s="62">
        <f t="shared" si="9"/>
        <v>0.98</v>
      </c>
      <c r="U12" s="62">
        <f t="shared" si="9"/>
        <v>0.98</v>
      </c>
      <c r="V12" s="62">
        <f t="shared" si="9"/>
        <v>0.98</v>
      </c>
      <c r="W12" s="62">
        <f t="shared" si="9"/>
        <v>0.98</v>
      </c>
      <c r="X12" s="62">
        <f t="shared" si="9"/>
        <v>0.98</v>
      </c>
      <c r="Y12" s="62">
        <f t="shared" si="9"/>
        <v>0.98</v>
      </c>
      <c r="Z12" s="62">
        <f t="shared" si="9"/>
        <v>0.98</v>
      </c>
      <c r="AA12" s="62">
        <f t="shared" si="9"/>
        <v>0.98</v>
      </c>
      <c r="AB12" s="62">
        <f t="shared" si="9"/>
        <v>0.98</v>
      </c>
      <c r="AC12" s="62">
        <f t="shared" si="9"/>
        <v>0.98</v>
      </c>
      <c r="AD12" s="62">
        <f t="shared" si="9"/>
        <v>0.98</v>
      </c>
      <c r="AE12" s="63">
        <f t="shared" si="9"/>
        <v>0.98</v>
      </c>
    </row>
    <row r="13" spans="1:31" s="67" customFormat="1" ht="45" x14ac:dyDescent="0.25">
      <c r="A13" s="64" t="s">
        <v>34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5">
        <v>0</v>
      </c>
      <c r="J13" s="65">
        <v>0</v>
      </c>
      <c r="K13" s="65">
        <v>0</v>
      </c>
      <c r="L13" s="65">
        <v>0</v>
      </c>
      <c r="M13" s="65">
        <v>0</v>
      </c>
      <c r="N13" s="65">
        <v>0</v>
      </c>
      <c r="O13" s="65">
        <v>0</v>
      </c>
      <c r="P13" s="65">
        <v>0</v>
      </c>
      <c r="Q13" s="65">
        <v>0</v>
      </c>
      <c r="R13" s="65">
        <v>0</v>
      </c>
      <c r="S13" s="65">
        <v>0</v>
      </c>
      <c r="T13" s="65">
        <v>0</v>
      </c>
      <c r="U13" s="65">
        <v>0</v>
      </c>
      <c r="V13" s="65">
        <v>0</v>
      </c>
      <c r="W13" s="65">
        <v>0</v>
      </c>
      <c r="X13" s="65">
        <v>0</v>
      </c>
      <c r="Y13" s="65">
        <v>0</v>
      </c>
      <c r="Z13" s="65">
        <v>0</v>
      </c>
      <c r="AA13" s="65">
        <v>0</v>
      </c>
      <c r="AB13" s="65">
        <v>0</v>
      </c>
      <c r="AC13" s="65">
        <v>0</v>
      </c>
      <c r="AD13" s="65">
        <v>0</v>
      </c>
      <c r="AE13" s="66">
        <v>0</v>
      </c>
    </row>
    <row r="14" spans="1:31" s="2" customFormat="1" ht="30" x14ac:dyDescent="0.25">
      <c r="A14" s="18" t="s">
        <v>35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8" t="s">
        <v>36</v>
      </c>
      <c r="J14" s="68" t="s">
        <v>36</v>
      </c>
      <c r="K14" s="68" t="s">
        <v>36</v>
      </c>
      <c r="L14" s="68" t="s">
        <v>36</v>
      </c>
      <c r="M14" s="68" t="s">
        <v>36</v>
      </c>
      <c r="N14" s="68" t="s">
        <v>36</v>
      </c>
      <c r="O14" s="68" t="s">
        <v>36</v>
      </c>
      <c r="P14" s="68" t="s">
        <v>36</v>
      </c>
      <c r="Q14" s="68" t="s">
        <v>36</v>
      </c>
      <c r="R14" s="68" t="s">
        <v>36</v>
      </c>
      <c r="S14" s="68" t="s">
        <v>36</v>
      </c>
      <c r="T14" s="68" t="s">
        <v>36</v>
      </c>
      <c r="U14" s="68" t="s">
        <v>36</v>
      </c>
      <c r="V14" s="68" t="s">
        <v>36</v>
      </c>
      <c r="W14" s="68" t="s">
        <v>36</v>
      </c>
      <c r="X14" s="68" t="s">
        <v>36</v>
      </c>
      <c r="Y14" s="68" t="s">
        <v>36</v>
      </c>
      <c r="Z14" s="68" t="s">
        <v>36</v>
      </c>
      <c r="AA14" s="68" t="s">
        <v>36</v>
      </c>
      <c r="AB14" s="68" t="s">
        <v>36</v>
      </c>
      <c r="AC14" s="68" t="s">
        <v>36</v>
      </c>
      <c r="AD14" s="68" t="s">
        <v>36</v>
      </c>
      <c r="AE14" s="69" t="s">
        <v>36</v>
      </c>
    </row>
    <row r="15" spans="1:31" s="2" customFormat="1" ht="30.75" thickBot="1" x14ac:dyDescent="0.3">
      <c r="A15" s="33" t="s">
        <v>37</v>
      </c>
      <c r="B15" s="70" t="s">
        <v>36</v>
      </c>
      <c r="C15" s="70" t="s">
        <v>36</v>
      </c>
      <c r="D15" s="70" t="s">
        <v>36</v>
      </c>
      <c r="E15" s="70" t="s">
        <v>36</v>
      </c>
      <c r="F15" s="70" t="s">
        <v>36</v>
      </c>
      <c r="G15" s="70" t="s">
        <v>36</v>
      </c>
      <c r="H15" s="70" t="s">
        <v>36</v>
      </c>
      <c r="I15" s="8"/>
      <c r="J15" s="9"/>
      <c r="K15" s="10"/>
      <c r="L15" s="9"/>
      <c r="M15" s="71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3"/>
    </row>
    <row r="16" spans="1:31" s="2" customFormat="1" ht="30.75" thickBot="1" x14ac:dyDescent="0.3">
      <c r="A16" s="74" t="s">
        <v>64</v>
      </c>
      <c r="B16" s="70" t="s">
        <v>36</v>
      </c>
      <c r="C16" s="70" t="s">
        <v>36</v>
      </c>
      <c r="D16" s="70" t="s">
        <v>36</v>
      </c>
      <c r="E16" s="70" t="s">
        <v>36</v>
      </c>
      <c r="F16" s="70" t="s">
        <v>36</v>
      </c>
      <c r="G16" s="70" t="s">
        <v>36</v>
      </c>
      <c r="H16" s="70" t="s">
        <v>36</v>
      </c>
      <c r="I16" s="75">
        <v>4108757</v>
      </c>
      <c r="J16" s="9">
        <f>$I$16*J25</f>
        <v>4818163.4791004006</v>
      </c>
      <c r="K16" s="9">
        <f>$I$16*K25</f>
        <v>5010890.0182644166</v>
      </c>
      <c r="L16" s="9">
        <f t="shared" ref="L16:O16" si="10">$I$16*L25</f>
        <v>5211325.6189949932</v>
      </c>
      <c r="M16" s="9">
        <f t="shared" si="10"/>
        <v>5419778.6437547924</v>
      </c>
      <c r="N16" s="9">
        <f t="shared" si="10"/>
        <v>5636569.7895049844</v>
      </c>
      <c r="O16" s="9">
        <f t="shared" si="10"/>
        <v>5862032.5810851827</v>
      </c>
      <c r="P16" s="77">
        <f>$I$16*P25</f>
        <v>6096513.8843285898</v>
      </c>
      <c r="Q16" s="77">
        <f t="shared" ref="Q16:AE16" si="11">$I$16*Q25</f>
        <v>6340374.4397017341</v>
      </c>
      <c r="R16" s="77">
        <f t="shared" si="11"/>
        <v>6593989.4172898037</v>
      </c>
      <c r="S16" s="77">
        <f t="shared" si="11"/>
        <v>6857748.9939813949</v>
      </c>
      <c r="T16" s="77">
        <f t="shared" si="11"/>
        <v>7132058.9537406508</v>
      </c>
      <c r="U16" s="77">
        <f t="shared" si="11"/>
        <v>7417341.3118902771</v>
      </c>
      <c r="V16" s="77">
        <f t="shared" si="11"/>
        <v>7714034.9643658884</v>
      </c>
      <c r="W16" s="77">
        <f t="shared" si="11"/>
        <v>8022596.3629405238</v>
      </c>
      <c r="X16" s="77">
        <f t="shared" si="11"/>
        <v>8343500.2174581448</v>
      </c>
      <c r="Y16" s="77">
        <f t="shared" si="11"/>
        <v>8677240.2261564713</v>
      </c>
      <c r="Z16" s="77">
        <f t="shared" si="11"/>
        <v>9024329.8352027293</v>
      </c>
      <c r="AA16" s="77">
        <f t="shared" si="11"/>
        <v>9385303.0286108386</v>
      </c>
      <c r="AB16" s="77">
        <f t="shared" si="11"/>
        <v>9760715.1497552712</v>
      </c>
      <c r="AC16" s="77">
        <f t="shared" si="11"/>
        <v>10151143.755745482</v>
      </c>
      <c r="AD16" s="77">
        <f t="shared" si="11"/>
        <v>10557189.5059753</v>
      </c>
      <c r="AE16" s="78">
        <f t="shared" si="11"/>
        <v>10979477.086214313</v>
      </c>
    </row>
    <row r="17" spans="1:79" s="2" customFormat="1" ht="30.75" thickBot="1" x14ac:dyDescent="0.3">
      <c r="A17" s="74" t="s">
        <v>65</v>
      </c>
      <c r="B17" s="70" t="s">
        <v>36</v>
      </c>
      <c r="C17" s="70" t="s">
        <v>36</v>
      </c>
      <c r="D17" s="70" t="s">
        <v>36</v>
      </c>
      <c r="E17" s="70" t="s">
        <v>36</v>
      </c>
      <c r="F17" s="70" t="s">
        <v>36</v>
      </c>
      <c r="G17" s="70" t="s">
        <v>36</v>
      </c>
      <c r="H17" s="70" t="s">
        <v>36</v>
      </c>
      <c r="I17" s="76">
        <v>1316107</v>
      </c>
      <c r="J17" s="9">
        <f>$I$17*J25</f>
        <v>1543342.3495204002</v>
      </c>
      <c r="K17" s="9">
        <f t="shared" ref="K17:R17" si="12">$I$17*K25</f>
        <v>1605076.0435012162</v>
      </c>
      <c r="L17" s="9">
        <f t="shared" si="12"/>
        <v>1669279.0852412647</v>
      </c>
      <c r="M17" s="9">
        <f t="shared" si="12"/>
        <v>1736050.2486509152</v>
      </c>
      <c r="N17" s="9">
        <f t="shared" si="12"/>
        <v>1805492.2585969518</v>
      </c>
      <c r="O17" s="9">
        <f t="shared" si="12"/>
        <v>1877711.9489408298</v>
      </c>
      <c r="P17" s="82">
        <f>$I$17*P25</f>
        <v>1952820.4268984629</v>
      </c>
      <c r="Q17" s="9">
        <f t="shared" si="12"/>
        <v>2030933.2439744014</v>
      </c>
      <c r="R17" s="9">
        <f t="shared" si="12"/>
        <v>2112170.5737333777</v>
      </c>
      <c r="S17" s="77">
        <f>$I$17*S25</f>
        <v>2196657.3966827127</v>
      </c>
      <c r="T17" s="80">
        <f t="shared" ref="T17:AE17" si="13">$I$17*T25</f>
        <v>2284523.6925500208</v>
      </c>
      <c r="U17" s="80">
        <f t="shared" si="13"/>
        <v>2375904.6402520221</v>
      </c>
      <c r="V17" s="80">
        <f t="shared" si="13"/>
        <v>2470940.8258621031</v>
      </c>
      <c r="W17" s="80">
        <f t="shared" si="13"/>
        <v>2569778.4588965871</v>
      </c>
      <c r="X17" s="80">
        <f t="shared" si="13"/>
        <v>2672569.5972524504</v>
      </c>
      <c r="Y17" s="80">
        <f t="shared" si="13"/>
        <v>2779472.3811425483</v>
      </c>
      <c r="Z17" s="80">
        <f t="shared" si="13"/>
        <v>2890651.2763882503</v>
      </c>
      <c r="AA17" s="80">
        <f t="shared" si="13"/>
        <v>3006277.3274437799</v>
      </c>
      <c r="AB17" s="80">
        <f t="shared" si="13"/>
        <v>3126528.4205415309</v>
      </c>
      <c r="AC17" s="80">
        <f t="shared" si="13"/>
        <v>3251589.5573631926</v>
      </c>
      <c r="AD17" s="80">
        <f t="shared" si="13"/>
        <v>3381653.13965772</v>
      </c>
      <c r="AE17" s="81">
        <f t="shared" si="13"/>
        <v>3516919.265244029</v>
      </c>
    </row>
    <row r="18" spans="1:79" s="2" customFormat="1" ht="15.75" thickBot="1" x14ac:dyDescent="0.3">
      <c r="A18" s="74" t="s">
        <v>66</v>
      </c>
      <c r="B18" s="70" t="s">
        <v>36</v>
      </c>
      <c r="C18" s="70" t="s">
        <v>36</v>
      </c>
      <c r="D18" s="70" t="s">
        <v>36</v>
      </c>
      <c r="E18" s="70" t="s">
        <v>36</v>
      </c>
      <c r="F18" s="70" t="s">
        <v>36</v>
      </c>
      <c r="G18" s="70" t="s">
        <v>36</v>
      </c>
      <c r="H18" s="70" t="s">
        <v>36</v>
      </c>
      <c r="I18" s="76">
        <v>2765550</v>
      </c>
      <c r="J18" s="9">
        <f>$I$18*J25</f>
        <v>3243042.1194600007</v>
      </c>
      <c r="K18" s="9">
        <f>$I$18*K25</f>
        <v>3372763.8042384004</v>
      </c>
      <c r="L18" s="9">
        <f>$I$18*L25</f>
        <v>3507674.3564079362</v>
      </c>
      <c r="M18" s="9">
        <f>$I$18*M25</f>
        <v>3647981.3306642538</v>
      </c>
      <c r="N18" s="9">
        <f t="shared" ref="N18:R18" si="14">$I$18*N25</f>
        <v>3793900.5838908236</v>
      </c>
      <c r="O18" s="9">
        <f t="shared" si="14"/>
        <v>3945656.6072464562</v>
      </c>
      <c r="P18" s="9">
        <f t="shared" si="14"/>
        <v>4103482.8715363145</v>
      </c>
      <c r="Q18" s="9">
        <f t="shared" si="14"/>
        <v>4267622.1863977667</v>
      </c>
      <c r="R18" s="9">
        <f t="shared" si="14"/>
        <v>4438327.0738536781</v>
      </c>
      <c r="S18" s="82">
        <f>$I$18*O25</f>
        <v>3945656.6072464562</v>
      </c>
      <c r="T18" s="9">
        <f>$I$18*P25</f>
        <v>4103482.8715363145</v>
      </c>
      <c r="U18" s="9">
        <f>$I$18*Q25</f>
        <v>4267622.1863977667</v>
      </c>
      <c r="V18" s="9">
        <f>$I$18*R25</f>
        <v>4438327.0738536781</v>
      </c>
      <c r="W18" s="80">
        <f>$I$18*W25</f>
        <v>5399903.516204576</v>
      </c>
      <c r="X18" s="9">
        <f t="shared" ref="X18:AD18" si="15">$I$18*X25</f>
        <v>5615899.6568527594</v>
      </c>
      <c r="Y18" s="9">
        <f t="shared" si="15"/>
        <v>5840535.6431268696</v>
      </c>
      <c r="Z18" s="9">
        <f t="shared" si="15"/>
        <v>6074157.0688519441</v>
      </c>
      <c r="AA18" s="9">
        <f t="shared" si="15"/>
        <v>6317123.3516060216</v>
      </c>
      <c r="AB18" s="9">
        <f t="shared" si="15"/>
        <v>6569808.2856702618</v>
      </c>
      <c r="AC18" s="9">
        <f t="shared" si="15"/>
        <v>6832600.6170970723</v>
      </c>
      <c r="AD18" s="9">
        <f t="shared" si="15"/>
        <v>7105904.6417809557</v>
      </c>
      <c r="AE18" s="27">
        <f>$I$18*AE25</f>
        <v>7390140.8274521939</v>
      </c>
    </row>
    <row r="19" spans="1:79" s="2" customFormat="1" ht="15.75" thickBot="1" x14ac:dyDescent="0.3">
      <c r="A19" s="74" t="s">
        <v>67</v>
      </c>
      <c r="B19" s="70" t="s">
        <v>36</v>
      </c>
      <c r="C19" s="70" t="s">
        <v>36</v>
      </c>
      <c r="D19" s="70" t="s">
        <v>36</v>
      </c>
      <c r="E19" s="70" t="s">
        <v>36</v>
      </c>
      <c r="F19" s="70" t="s">
        <v>36</v>
      </c>
      <c r="G19" s="70" t="s">
        <v>36</v>
      </c>
      <c r="H19" s="70" t="s">
        <v>36</v>
      </c>
      <c r="I19" s="76">
        <v>2888120</v>
      </c>
      <c r="J19" s="9">
        <f>$I$19*J25</f>
        <v>3386774.7124640006</v>
      </c>
      <c r="K19" s="9">
        <f t="shared" ref="K19:Z19" si="16">$I$19*K25</f>
        <v>3522245.7009625603</v>
      </c>
      <c r="L19" s="9">
        <f t="shared" si="16"/>
        <v>3663135.5290010623</v>
      </c>
      <c r="M19" s="9">
        <f t="shared" si="16"/>
        <v>3809660.950161105</v>
      </c>
      <c r="N19" s="9">
        <f t="shared" si="16"/>
        <v>3962047.3881675489</v>
      </c>
      <c r="O19" s="9">
        <f t="shared" si="16"/>
        <v>4120529.283694251</v>
      </c>
      <c r="P19" s="9">
        <f t="shared" si="16"/>
        <v>4285350.4550420204</v>
      </c>
      <c r="Q19" s="9">
        <f t="shared" si="16"/>
        <v>4456764.4732437013</v>
      </c>
      <c r="R19" s="9">
        <f t="shared" si="16"/>
        <v>4635035.0521734497</v>
      </c>
      <c r="S19" s="9">
        <f t="shared" si="16"/>
        <v>4820436.4542603875</v>
      </c>
      <c r="T19" s="9">
        <f t="shared" si="16"/>
        <v>5013253.9124308024</v>
      </c>
      <c r="U19" s="9">
        <f t="shared" si="16"/>
        <v>5213784.068928035</v>
      </c>
      <c r="V19" s="9">
        <f t="shared" si="16"/>
        <v>5422335.4316851571</v>
      </c>
      <c r="W19" s="82">
        <f t="shared" si="16"/>
        <v>5639228.8489525635</v>
      </c>
      <c r="X19" s="9">
        <f t="shared" si="16"/>
        <v>5864798.0029106652</v>
      </c>
      <c r="Y19" s="80">
        <f t="shared" si="16"/>
        <v>6099389.9230270917</v>
      </c>
      <c r="Z19" s="9">
        <f t="shared" si="16"/>
        <v>6343365.5199481752</v>
      </c>
      <c r="AA19" s="80">
        <f>$I$19*AA25</f>
        <v>6597100.1407461017</v>
      </c>
      <c r="AB19" s="80">
        <f t="shared" ref="AB19:AE19" si="17">$I$19*AB25</f>
        <v>6860984.1463759458</v>
      </c>
      <c r="AC19" s="80">
        <f t="shared" si="17"/>
        <v>7135423.5122309839</v>
      </c>
      <c r="AD19" s="80">
        <f t="shared" si="17"/>
        <v>7420840.452720223</v>
      </c>
      <c r="AE19" s="81">
        <f t="shared" si="17"/>
        <v>7717674.0708290329</v>
      </c>
    </row>
    <row r="20" spans="1:79" s="2" customFormat="1" ht="15.75" thickBot="1" x14ac:dyDescent="0.3">
      <c r="A20" s="74" t="s">
        <v>61</v>
      </c>
      <c r="B20" s="70" t="s">
        <v>36</v>
      </c>
      <c r="C20" s="70" t="s">
        <v>36</v>
      </c>
      <c r="D20" s="70" t="s">
        <v>36</v>
      </c>
      <c r="E20" s="70" t="s">
        <v>36</v>
      </c>
      <c r="F20" s="70" t="s">
        <v>36</v>
      </c>
      <c r="G20" s="70" t="s">
        <v>36</v>
      </c>
      <c r="H20" s="70" t="s">
        <v>36</v>
      </c>
      <c r="I20" s="76">
        <v>8627253</v>
      </c>
      <c r="J20" s="9">
        <f>$I$20*J25</f>
        <v>10116810.346671602</v>
      </c>
      <c r="K20" s="9">
        <f t="shared" ref="K20:W20" si="18">$I$20*K25</f>
        <v>10521482.760538464</v>
      </c>
      <c r="L20" s="9">
        <f t="shared" si="18"/>
        <v>10942342.070960002</v>
      </c>
      <c r="M20" s="9">
        <f>$I$20*M25</f>
        <v>11380035.753798403</v>
      </c>
      <c r="N20" s="9">
        <f t="shared" si="18"/>
        <v>11835237.183950339</v>
      </c>
      <c r="O20" s="9">
        <f t="shared" si="18"/>
        <v>12308646.671308352</v>
      </c>
      <c r="P20" s="9">
        <f t="shared" si="18"/>
        <v>12800992.538160685</v>
      </c>
      <c r="Q20" s="9">
        <f t="shared" si="18"/>
        <v>13313032.239687113</v>
      </c>
      <c r="R20" s="9">
        <f t="shared" si="18"/>
        <v>13845553.529274598</v>
      </c>
      <c r="S20" s="9">
        <f t="shared" si="18"/>
        <v>14399375.670445582</v>
      </c>
      <c r="T20" s="9">
        <f t="shared" si="18"/>
        <v>14975350.697263403</v>
      </c>
      <c r="U20" s="9">
        <f t="shared" si="18"/>
        <v>15574364.725153942</v>
      </c>
      <c r="V20" s="9">
        <f t="shared" si="18"/>
        <v>16197339.314160099</v>
      </c>
      <c r="W20" s="9">
        <f t="shared" si="18"/>
        <v>16845232.886726502</v>
      </c>
      <c r="X20" s="9">
        <f>$I$20*X25</f>
        <v>17519042.202195562</v>
      </c>
      <c r="Y20" s="9">
        <f t="shared" ref="Y20:AD20" si="19">$I$20*Y25</f>
        <v>18219803.890283383</v>
      </c>
      <c r="Z20" s="82">
        <f t="shared" si="19"/>
        <v>18948596.04589472</v>
      </c>
      <c r="AA20" s="80">
        <f t="shared" si="19"/>
        <v>19706539.887730505</v>
      </c>
      <c r="AB20" s="9">
        <f t="shared" si="19"/>
        <v>20494801.483239725</v>
      </c>
      <c r="AC20" s="9">
        <f t="shared" si="19"/>
        <v>21314593.542569313</v>
      </c>
      <c r="AD20" s="9">
        <f t="shared" si="19"/>
        <v>22167177.28427209</v>
      </c>
      <c r="AE20" s="81">
        <f>$I$20*AE25</f>
        <v>23053864.375642974</v>
      </c>
    </row>
    <row r="21" spans="1:79" s="2" customFormat="1" ht="15.75" thickBot="1" x14ac:dyDescent="0.3">
      <c r="A21" s="74" t="s">
        <v>62</v>
      </c>
      <c r="B21" s="70" t="s">
        <v>36</v>
      </c>
      <c r="C21" s="70" t="s">
        <v>36</v>
      </c>
      <c r="D21" s="70" t="s">
        <v>36</v>
      </c>
      <c r="E21" s="70" t="s">
        <v>36</v>
      </c>
      <c r="F21" s="70" t="s">
        <v>36</v>
      </c>
      <c r="G21" s="70" t="s">
        <v>36</v>
      </c>
      <c r="H21" s="70" t="s">
        <v>36</v>
      </c>
      <c r="I21" s="76">
        <v>2850280</v>
      </c>
      <c r="J21" s="58">
        <f>$I$21*J25</f>
        <v>3342401.3640160006</v>
      </c>
      <c r="K21" s="58">
        <f t="shared" ref="K21:AE21" si="20">$I$21*K25</f>
        <v>3476097.4185766405</v>
      </c>
      <c r="L21" s="58">
        <f>$I$21*L25</f>
        <v>3615141.3153197058</v>
      </c>
      <c r="M21" s="58">
        <f t="shared" si="20"/>
        <v>3759746.9679324939</v>
      </c>
      <c r="N21" s="58">
        <f t="shared" si="20"/>
        <v>3910136.8466497934</v>
      </c>
      <c r="O21" s="58">
        <f t="shared" si="20"/>
        <v>4066542.3205157849</v>
      </c>
      <c r="P21" s="58">
        <f t="shared" si="20"/>
        <v>4229204.0133364163</v>
      </c>
      <c r="Q21" s="58">
        <f t="shared" si="20"/>
        <v>4398372.1738698734</v>
      </c>
      <c r="R21" s="58">
        <f t="shared" si="20"/>
        <v>4574307.060824668</v>
      </c>
      <c r="S21" s="58">
        <f t="shared" si="20"/>
        <v>4757279.3432576545</v>
      </c>
      <c r="T21" s="58">
        <f t="shared" si="20"/>
        <v>4947570.5169879608</v>
      </c>
      <c r="U21" s="58">
        <f t="shared" si="20"/>
        <v>5145473.3376674792</v>
      </c>
      <c r="V21" s="58">
        <f t="shared" si="20"/>
        <v>5351292.2711741785</v>
      </c>
      <c r="W21" s="58">
        <f t="shared" si="20"/>
        <v>5565343.962021146</v>
      </c>
      <c r="X21" s="58">
        <f t="shared" si="20"/>
        <v>5787957.720501991</v>
      </c>
      <c r="Y21" s="58">
        <f t="shared" si="20"/>
        <v>6019476.029322071</v>
      </c>
      <c r="Z21" s="58">
        <f t="shared" si="20"/>
        <v>6260255.0704949535</v>
      </c>
      <c r="AA21" s="58">
        <f t="shared" si="20"/>
        <v>6510665.2733147517</v>
      </c>
      <c r="AB21" s="58">
        <f t="shared" si="20"/>
        <v>6771091.8842473412</v>
      </c>
      <c r="AC21" s="58">
        <f t="shared" si="20"/>
        <v>7041935.5596172344</v>
      </c>
      <c r="AD21" s="58">
        <f t="shared" si="20"/>
        <v>7323612.982001924</v>
      </c>
      <c r="AE21" s="79">
        <f t="shared" si="20"/>
        <v>7616557.5012820018</v>
      </c>
    </row>
    <row r="22" spans="1:79" s="2" customFormat="1" x14ac:dyDescent="0.25">
      <c r="A22" s="74" t="s">
        <v>63</v>
      </c>
      <c r="B22" s="70"/>
      <c r="C22" s="70"/>
      <c r="D22" s="70"/>
      <c r="E22" s="70"/>
      <c r="F22" s="70"/>
      <c r="G22" s="70"/>
      <c r="H22" s="70"/>
      <c r="I22" s="76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137"/>
    </row>
    <row r="23" spans="1:79" s="2" customFormat="1" x14ac:dyDescent="0.25">
      <c r="A23" s="74" t="s">
        <v>38</v>
      </c>
      <c r="B23" s="70" t="s">
        <v>36</v>
      </c>
      <c r="C23" s="70" t="s">
        <v>36</v>
      </c>
      <c r="D23" s="70" t="s">
        <v>36</v>
      </c>
      <c r="E23" s="70" t="s">
        <v>36</v>
      </c>
      <c r="F23" s="70" t="s">
        <v>36</v>
      </c>
      <c r="G23" s="70" t="s">
        <v>36</v>
      </c>
      <c r="H23" s="70" t="s">
        <v>36</v>
      </c>
      <c r="I23" s="76">
        <v>0</v>
      </c>
      <c r="J23" s="58">
        <f>$I$23*J25</f>
        <v>0</v>
      </c>
      <c r="K23" s="58">
        <f t="shared" ref="K23:AE23" si="21">$I$23*K25</f>
        <v>0</v>
      </c>
      <c r="L23" s="58">
        <f t="shared" si="21"/>
        <v>0</v>
      </c>
      <c r="M23" s="58">
        <f t="shared" si="21"/>
        <v>0</v>
      </c>
      <c r="N23" s="58">
        <f t="shared" si="21"/>
        <v>0</v>
      </c>
      <c r="O23" s="58">
        <f t="shared" si="21"/>
        <v>0</v>
      </c>
      <c r="P23" s="58">
        <f t="shared" si="21"/>
        <v>0</v>
      </c>
      <c r="Q23" s="58">
        <f t="shared" si="21"/>
        <v>0</v>
      </c>
      <c r="R23" s="58">
        <f t="shared" si="21"/>
        <v>0</v>
      </c>
      <c r="S23" s="58">
        <f t="shared" si="21"/>
        <v>0</v>
      </c>
      <c r="T23" s="58">
        <f t="shared" si="21"/>
        <v>0</v>
      </c>
      <c r="U23" s="58">
        <f t="shared" si="21"/>
        <v>0</v>
      </c>
      <c r="V23" s="58">
        <f t="shared" si="21"/>
        <v>0</v>
      </c>
      <c r="W23" s="58">
        <f t="shared" si="21"/>
        <v>0</v>
      </c>
      <c r="X23" s="58">
        <f t="shared" si="21"/>
        <v>0</v>
      </c>
      <c r="Y23" s="58">
        <f t="shared" si="21"/>
        <v>0</v>
      </c>
      <c r="Z23" s="58">
        <f t="shared" si="21"/>
        <v>0</v>
      </c>
      <c r="AA23" s="58">
        <f t="shared" si="21"/>
        <v>0</v>
      </c>
      <c r="AB23" s="58">
        <f t="shared" si="21"/>
        <v>0</v>
      </c>
      <c r="AC23" s="58">
        <f t="shared" si="21"/>
        <v>0</v>
      </c>
      <c r="AD23" s="58">
        <f t="shared" si="21"/>
        <v>0</v>
      </c>
      <c r="AE23" s="83">
        <f t="shared" si="21"/>
        <v>0</v>
      </c>
    </row>
    <row r="24" spans="1:79" s="2" customFormat="1" x14ac:dyDescent="0.25">
      <c r="A24" s="74" t="s">
        <v>39</v>
      </c>
      <c r="B24" s="70" t="s">
        <v>36</v>
      </c>
      <c r="C24" s="70" t="s">
        <v>36</v>
      </c>
      <c r="D24" s="70" t="s">
        <v>36</v>
      </c>
      <c r="E24" s="70" t="s">
        <v>36</v>
      </c>
      <c r="F24" s="70" t="s">
        <v>36</v>
      </c>
      <c r="G24" s="70" t="s">
        <v>36</v>
      </c>
      <c r="H24" s="70" t="s">
        <v>36</v>
      </c>
      <c r="I24" s="76">
        <v>0</v>
      </c>
      <c r="J24" s="58">
        <f>$I$23*J25</f>
        <v>0</v>
      </c>
      <c r="K24" s="58">
        <f t="shared" ref="K24:AE24" si="22">$I$23*K25</f>
        <v>0</v>
      </c>
      <c r="L24" s="58">
        <f t="shared" si="22"/>
        <v>0</v>
      </c>
      <c r="M24" s="58">
        <f t="shared" si="22"/>
        <v>0</v>
      </c>
      <c r="N24" s="58">
        <f t="shared" si="22"/>
        <v>0</v>
      </c>
      <c r="O24" s="58">
        <f t="shared" si="22"/>
        <v>0</v>
      </c>
      <c r="P24" s="58">
        <f t="shared" si="22"/>
        <v>0</v>
      </c>
      <c r="Q24" s="58">
        <f t="shared" si="22"/>
        <v>0</v>
      </c>
      <c r="R24" s="58">
        <f t="shared" si="22"/>
        <v>0</v>
      </c>
      <c r="S24" s="58">
        <f t="shared" si="22"/>
        <v>0</v>
      </c>
      <c r="T24" s="58">
        <f t="shared" si="22"/>
        <v>0</v>
      </c>
      <c r="U24" s="58">
        <f t="shared" si="22"/>
        <v>0</v>
      </c>
      <c r="V24" s="58">
        <f t="shared" si="22"/>
        <v>0</v>
      </c>
      <c r="W24" s="58">
        <f t="shared" si="22"/>
        <v>0</v>
      </c>
      <c r="X24" s="58">
        <f t="shared" si="22"/>
        <v>0</v>
      </c>
      <c r="Y24" s="58">
        <f>$I$23*Y25</f>
        <v>0</v>
      </c>
      <c r="Z24" s="58">
        <f t="shared" si="22"/>
        <v>0</v>
      </c>
      <c r="AA24" s="58">
        <f t="shared" si="22"/>
        <v>0</v>
      </c>
      <c r="AB24" s="58">
        <f t="shared" si="22"/>
        <v>0</v>
      </c>
      <c r="AC24" s="58">
        <f t="shared" si="22"/>
        <v>0</v>
      </c>
      <c r="AD24" s="58">
        <f t="shared" si="22"/>
        <v>0</v>
      </c>
      <c r="AE24" s="59">
        <f t="shared" si="22"/>
        <v>0</v>
      </c>
    </row>
    <row r="25" spans="1:79" s="2" customFormat="1" ht="30.75" thickBot="1" x14ac:dyDescent="0.3">
      <c r="A25" s="36" t="s">
        <v>4</v>
      </c>
      <c r="B25" s="22"/>
      <c r="C25" s="22"/>
      <c r="D25" s="22"/>
      <c r="E25" s="22"/>
      <c r="F25" s="22"/>
      <c r="G25" s="22"/>
      <c r="H25" s="23">
        <v>1.079</v>
      </c>
      <c r="I25" s="24">
        <v>1.1275550000000001</v>
      </c>
      <c r="J25" s="25">
        <v>1.1726572000000002</v>
      </c>
      <c r="K25" s="25">
        <v>1.2195634880000001</v>
      </c>
      <c r="L25" s="25">
        <v>1.26834602752</v>
      </c>
      <c r="M25" s="25">
        <v>1.3190798686208001</v>
      </c>
      <c r="N25" s="25">
        <v>1.371843063365632</v>
      </c>
      <c r="O25" s="25">
        <v>1.4267167859002572</v>
      </c>
      <c r="P25" s="25">
        <v>1.4837854573362674</v>
      </c>
      <c r="Q25" s="25">
        <v>1.5431368756297181</v>
      </c>
      <c r="R25" s="25">
        <v>1.6048623506549069</v>
      </c>
      <c r="S25" s="25">
        <v>1.6690568446811032</v>
      </c>
      <c r="T25" s="25">
        <v>1.7358191184683471</v>
      </c>
      <c r="U25" s="25">
        <v>1.8052518832070812</v>
      </c>
      <c r="V25" s="25">
        <v>1.8774619585353645</v>
      </c>
      <c r="W25" s="25">
        <v>1.952560436876779</v>
      </c>
      <c r="X25" s="25">
        <v>2.0306628543518501</v>
      </c>
      <c r="Y25" s="25">
        <v>2.1118893685259241</v>
      </c>
      <c r="Z25" s="25">
        <v>2.196364943266961</v>
      </c>
      <c r="AA25" s="25">
        <v>2.2842195409976394</v>
      </c>
      <c r="AB25" s="25">
        <v>2.3755883226375447</v>
      </c>
      <c r="AC25" s="25">
        <v>2.4706118555430465</v>
      </c>
      <c r="AD25" s="25">
        <v>2.5694363297647684</v>
      </c>
      <c r="AE25" s="25">
        <v>2.6722137829553594</v>
      </c>
    </row>
    <row r="26" spans="1:79" s="3" customFormat="1" ht="15.75" thickBot="1" x14ac:dyDescent="0.3">
      <c r="A26" s="20" t="s">
        <v>5</v>
      </c>
      <c r="B26" s="19"/>
      <c r="C26" s="19"/>
      <c r="D26" s="19"/>
      <c r="E26" s="19"/>
      <c r="F26" s="19"/>
      <c r="G26" s="19"/>
      <c r="H26" s="19"/>
      <c r="I26" s="21"/>
      <c r="J26" s="21"/>
      <c r="K26" s="21"/>
      <c r="L26" s="21"/>
      <c r="M26" s="139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40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</row>
    <row r="27" spans="1:79" s="2" customFormat="1" ht="45.75" thickTop="1" x14ac:dyDescent="0.25">
      <c r="A27" s="16" t="s">
        <v>40</v>
      </c>
      <c r="B27" s="11">
        <f t="shared" ref="B27:AE27" si="23">(B5*(B6+B7)*B12)+B13</f>
        <v>25000</v>
      </c>
      <c r="C27" s="11">
        <f t="shared" si="23"/>
        <v>25416.666666666668</v>
      </c>
      <c r="D27" s="11">
        <f t="shared" si="23"/>
        <v>25416.666666666668</v>
      </c>
      <c r="E27" s="11">
        <f t="shared" si="23"/>
        <v>25416.666666666668</v>
      </c>
      <c r="F27" s="11">
        <f t="shared" si="23"/>
        <v>30000</v>
      </c>
      <c r="G27" s="11">
        <f t="shared" si="23"/>
        <v>30000</v>
      </c>
      <c r="H27" s="11">
        <f t="shared" si="23"/>
        <v>30000</v>
      </c>
      <c r="I27" s="84">
        <f t="shared" si="23"/>
        <v>30870</v>
      </c>
      <c r="J27" s="84">
        <f t="shared" si="23"/>
        <v>32104.799999999996</v>
      </c>
      <c r="K27" s="84">
        <f t="shared" si="23"/>
        <v>33388.991999999991</v>
      </c>
      <c r="L27" s="84">
        <f t="shared" si="23"/>
        <v>34724.551679999997</v>
      </c>
      <c r="M27" s="84">
        <f t="shared" si="23"/>
        <v>36113.533747200003</v>
      </c>
      <c r="N27" s="84">
        <f t="shared" si="23"/>
        <v>37558.075097088004</v>
      </c>
      <c r="O27" s="84">
        <f t="shared" si="23"/>
        <v>39060.398100971521</v>
      </c>
      <c r="P27" s="84">
        <f t="shared" si="23"/>
        <v>40622.81402501039</v>
      </c>
      <c r="Q27" s="84">
        <f t="shared" si="23"/>
        <v>42247.726586010802</v>
      </c>
      <c r="R27" s="84">
        <f t="shared" si="23"/>
        <v>43937.635649451244</v>
      </c>
      <c r="S27" s="84">
        <f t="shared" si="23"/>
        <v>45695.141075429288</v>
      </c>
      <c r="T27" s="84">
        <f t="shared" si="23"/>
        <v>47522.946718446467</v>
      </c>
      <c r="U27" s="84">
        <f t="shared" si="23"/>
        <v>49423.864587184326</v>
      </c>
      <c r="V27" s="84">
        <f t="shared" si="23"/>
        <v>51400.819170671704</v>
      </c>
      <c r="W27" s="84">
        <f t="shared" si="23"/>
        <v>53456.851937498577</v>
      </c>
      <c r="X27" s="84">
        <f t="shared" si="23"/>
        <v>55595.126014998517</v>
      </c>
      <c r="Y27" s="84">
        <f t="shared" si="23"/>
        <v>57818.931055598456</v>
      </c>
      <c r="Z27" s="84">
        <f t="shared" si="23"/>
        <v>60131.688297822402</v>
      </c>
      <c r="AA27" s="84">
        <f t="shared" si="23"/>
        <v>62536.955829735307</v>
      </c>
      <c r="AB27" s="84">
        <f t="shared" si="23"/>
        <v>65038.434062924724</v>
      </c>
      <c r="AC27" s="84">
        <f t="shared" si="23"/>
        <v>67639.971425441719</v>
      </c>
      <c r="AD27" s="84">
        <f t="shared" si="23"/>
        <v>70345.57028245939</v>
      </c>
      <c r="AE27" s="85">
        <f t="shared" si="23"/>
        <v>73159.393093757768</v>
      </c>
    </row>
    <row r="28" spans="1:79" s="2" customFormat="1" ht="45" x14ac:dyDescent="0.25">
      <c r="A28" s="16" t="s">
        <v>41</v>
      </c>
      <c r="B28" s="11">
        <f t="shared" ref="B28:AE28" si="24">(B5*(B6+B7)*B12*12)+B13</f>
        <v>300000</v>
      </c>
      <c r="C28" s="11">
        <f t="shared" si="24"/>
        <v>305000</v>
      </c>
      <c r="D28" s="11">
        <f t="shared" si="24"/>
        <v>305000</v>
      </c>
      <c r="E28" s="11">
        <f t="shared" si="24"/>
        <v>305000</v>
      </c>
      <c r="F28" s="11">
        <f t="shared" si="24"/>
        <v>360000</v>
      </c>
      <c r="G28" s="11">
        <f t="shared" si="24"/>
        <v>360000</v>
      </c>
      <c r="H28" s="11">
        <f t="shared" si="24"/>
        <v>360000</v>
      </c>
      <c r="I28" s="84">
        <f t="shared" si="24"/>
        <v>370440</v>
      </c>
      <c r="J28" s="84">
        <f t="shared" si="24"/>
        <v>385257.6</v>
      </c>
      <c r="K28" s="84">
        <f t="shared" si="24"/>
        <v>400667.90399999986</v>
      </c>
      <c r="L28" s="84">
        <f t="shared" si="24"/>
        <v>416694.62015999993</v>
      </c>
      <c r="M28" s="84">
        <f t="shared" si="24"/>
        <v>433362.4049664</v>
      </c>
      <c r="N28" s="84">
        <f t="shared" si="24"/>
        <v>450696.90116505604</v>
      </c>
      <c r="O28" s="84">
        <f t="shared" si="24"/>
        <v>468724.77721165825</v>
      </c>
      <c r="P28" s="84">
        <f t="shared" si="24"/>
        <v>487473.76830012468</v>
      </c>
      <c r="Q28" s="84">
        <f t="shared" si="24"/>
        <v>506972.71903212962</v>
      </c>
      <c r="R28" s="84">
        <f t="shared" si="24"/>
        <v>527251.62779341498</v>
      </c>
      <c r="S28" s="84">
        <f t="shared" si="24"/>
        <v>548341.69290515152</v>
      </c>
      <c r="T28" s="84">
        <f t="shared" si="24"/>
        <v>570275.36062135757</v>
      </c>
      <c r="U28" s="84">
        <f t="shared" si="24"/>
        <v>593086.37504621188</v>
      </c>
      <c r="V28" s="84">
        <f t="shared" si="24"/>
        <v>616809.83004806051</v>
      </c>
      <c r="W28" s="84">
        <f t="shared" si="24"/>
        <v>641482.22324998293</v>
      </c>
      <c r="X28" s="84">
        <f t="shared" si="24"/>
        <v>667141.51217998215</v>
      </c>
      <c r="Y28" s="84">
        <f t="shared" si="24"/>
        <v>693827.17266718147</v>
      </c>
      <c r="Z28" s="84">
        <f t="shared" si="24"/>
        <v>721580.25957386883</v>
      </c>
      <c r="AA28" s="84">
        <f t="shared" si="24"/>
        <v>750443.46995682362</v>
      </c>
      <c r="AB28" s="84">
        <f t="shared" si="24"/>
        <v>780461.20875509665</v>
      </c>
      <c r="AC28" s="84">
        <f t="shared" si="24"/>
        <v>811679.65710530058</v>
      </c>
      <c r="AD28" s="84">
        <f t="shared" si="24"/>
        <v>844146.84338951274</v>
      </c>
      <c r="AE28" s="85">
        <f t="shared" si="24"/>
        <v>877912.71712509322</v>
      </c>
    </row>
    <row r="29" spans="1:79" s="2" customFormat="1" ht="30" x14ac:dyDescent="0.25">
      <c r="A29" s="16" t="s">
        <v>42</v>
      </c>
      <c r="B29" s="37">
        <f>B11</f>
        <v>6600</v>
      </c>
      <c r="C29" s="37">
        <f t="shared" ref="C29:AE29" si="25">B29+C11</f>
        <v>8200</v>
      </c>
      <c r="D29" s="37">
        <f t="shared" si="25"/>
        <v>9800</v>
      </c>
      <c r="E29" s="37">
        <f t="shared" si="25"/>
        <v>11400</v>
      </c>
      <c r="F29" s="37">
        <f t="shared" si="25"/>
        <v>16799.999999999942</v>
      </c>
      <c r="G29" s="37">
        <f t="shared" si="25"/>
        <v>22199.999999999884</v>
      </c>
      <c r="H29" s="37">
        <f t="shared" si="25"/>
        <v>27599.999999999825</v>
      </c>
      <c r="I29" s="86">
        <f t="shared" si="25"/>
        <v>35159.999999999825</v>
      </c>
      <c r="J29" s="86">
        <f t="shared" si="25"/>
        <v>43022.399999999849</v>
      </c>
      <c r="K29" s="86">
        <f t="shared" si="25"/>
        <v>51199.295999999857</v>
      </c>
      <c r="L29" s="86">
        <f t="shared" si="25"/>
        <v>59703.267839999869</v>
      </c>
      <c r="M29" s="86">
        <f t="shared" si="25"/>
        <v>68547.398553599895</v>
      </c>
      <c r="N29" s="86">
        <f t="shared" si="25"/>
        <v>77745.294495743932</v>
      </c>
      <c r="O29" s="86">
        <f t="shared" si="25"/>
        <v>87311.106275573722</v>
      </c>
      <c r="P29" s="86">
        <f t="shared" si="25"/>
        <v>97259.550526596664</v>
      </c>
      <c r="Q29" s="86">
        <f t="shared" si="25"/>
        <v>107605.93254766054</v>
      </c>
      <c r="R29" s="86">
        <f t="shared" si="25"/>
        <v>118366.169849567</v>
      </c>
      <c r="S29" s="86">
        <f t="shared" si="25"/>
        <v>129556.81664354971</v>
      </c>
      <c r="T29" s="86">
        <f t="shared" si="25"/>
        <v>141195.08930929168</v>
      </c>
      <c r="U29" s="86">
        <f t="shared" si="25"/>
        <v>153298.8928816634</v>
      </c>
      <c r="V29" s="86">
        <f t="shared" si="25"/>
        <v>165886.84859692992</v>
      </c>
      <c r="W29" s="86">
        <f t="shared" si="25"/>
        <v>178978.32254080719</v>
      </c>
      <c r="X29" s="86">
        <f t="shared" si="25"/>
        <v>192593.45544243953</v>
      </c>
      <c r="Y29" s="86">
        <f t="shared" si="25"/>
        <v>206753.19366013713</v>
      </c>
      <c r="Z29" s="86">
        <f t="shared" si="25"/>
        <v>221479.32140654267</v>
      </c>
      <c r="AA29" s="86">
        <f t="shared" si="25"/>
        <v>236794.49426280439</v>
      </c>
      <c r="AB29" s="86">
        <f t="shared" si="25"/>
        <v>252722.27403331653</v>
      </c>
      <c r="AC29" s="86">
        <f t="shared" si="25"/>
        <v>269287.16499464924</v>
      </c>
      <c r="AD29" s="86">
        <f t="shared" si="25"/>
        <v>286514.65159443521</v>
      </c>
      <c r="AE29" s="87">
        <f t="shared" si="25"/>
        <v>304431.23765821266</v>
      </c>
    </row>
    <row r="30" spans="1:79" s="2" customFormat="1" ht="30" customHeight="1" x14ac:dyDescent="0.25">
      <c r="A30" s="16" t="s">
        <v>43</v>
      </c>
      <c r="B30" s="11">
        <f>B28</f>
        <v>300000</v>
      </c>
      <c r="C30" s="11">
        <f>B30+C28</f>
        <v>605000</v>
      </c>
      <c r="D30" s="11">
        <f>C30+D28-C31</f>
        <v>910000</v>
      </c>
      <c r="E30" s="11">
        <f>D30+E28-D31</f>
        <v>1215000</v>
      </c>
      <c r="F30" s="11">
        <f t="shared" ref="F30:AE30" si="26">E30+F28-E31</f>
        <v>1575000</v>
      </c>
      <c r="G30" s="11">
        <f t="shared" si="26"/>
        <v>1935000</v>
      </c>
      <c r="H30" s="11">
        <f t="shared" si="26"/>
        <v>2295000</v>
      </c>
      <c r="I30" s="12">
        <f>H30+I28-H31</f>
        <v>2665440</v>
      </c>
      <c r="J30" s="12">
        <f t="shared" si="26"/>
        <v>-1058059.3999999999</v>
      </c>
      <c r="K30" s="12">
        <f t="shared" si="26"/>
        <v>-657391.49600000004</v>
      </c>
      <c r="L30" s="12">
        <f t="shared" si="26"/>
        <v>-240696.87584000011</v>
      </c>
      <c r="M30" s="12">
        <f t="shared" si="26"/>
        <v>192665.5291263999</v>
      </c>
      <c r="N30" s="12">
        <f t="shared" si="26"/>
        <v>643362.43029145594</v>
      </c>
      <c r="O30" s="12">
        <f t="shared" si="26"/>
        <v>1112087.2075031141</v>
      </c>
      <c r="P30" s="12">
        <f t="shared" si="26"/>
        <v>1599560.9758032388</v>
      </c>
      <c r="Q30" s="12">
        <f t="shared" si="26"/>
        <v>153713.26793690561</v>
      </c>
      <c r="R30" s="12">
        <f t="shared" si="26"/>
        <v>680964.8957303206</v>
      </c>
      <c r="S30" s="12">
        <f t="shared" si="26"/>
        <v>1229306.5886354721</v>
      </c>
      <c r="T30" s="12">
        <f t="shared" si="26"/>
        <v>-2146074.6579896268</v>
      </c>
      <c r="U30" s="12">
        <f t="shared" si="26"/>
        <v>-1552988.282943415</v>
      </c>
      <c r="V30" s="12">
        <f t="shared" si="26"/>
        <v>-936178.45289535448</v>
      </c>
      <c r="W30" s="12">
        <f t="shared" si="26"/>
        <v>-294696.22964537155</v>
      </c>
      <c r="X30" s="12">
        <f t="shared" si="26"/>
        <v>-5027458.2336699655</v>
      </c>
      <c r="Y30" s="12">
        <f t="shared" si="26"/>
        <v>-4333631.0610027844</v>
      </c>
      <c r="Z30" s="12">
        <f t="shared" si="26"/>
        <v>-3612050.8014289155</v>
      </c>
      <c r="AA30" s="12">
        <f t="shared" si="26"/>
        <v>-21810203.377366811</v>
      </c>
      <c r="AB30" s="12">
        <f t="shared" si="26"/>
        <v>-21029742.168611713</v>
      </c>
      <c r="AC30" s="12">
        <f t="shared" si="26"/>
        <v>-20218062.511506412</v>
      </c>
      <c r="AD30" s="12">
        <f t="shared" si="26"/>
        <v>-19373915.668116901</v>
      </c>
      <c r="AE30" s="28">
        <f t="shared" si="26"/>
        <v>-18496002.950991809</v>
      </c>
    </row>
    <row r="31" spans="1:79" s="2" customFormat="1" x14ac:dyDescent="0.25">
      <c r="A31" s="16" t="s">
        <v>44</v>
      </c>
      <c r="B31" s="37"/>
      <c r="C31" s="37">
        <f t="shared" ref="C31:H31" si="27">C14</f>
        <v>0</v>
      </c>
      <c r="D31" s="37">
        <f t="shared" si="27"/>
        <v>0</v>
      </c>
      <c r="E31" s="37">
        <f t="shared" si="27"/>
        <v>0</v>
      </c>
      <c r="F31" s="37">
        <f t="shared" si="27"/>
        <v>0</v>
      </c>
      <c r="G31" s="37">
        <f t="shared" si="27"/>
        <v>0</v>
      </c>
      <c r="H31" s="37">
        <f t="shared" si="27"/>
        <v>0</v>
      </c>
      <c r="I31" s="86">
        <f>I16</f>
        <v>4108757</v>
      </c>
      <c r="J31" s="88"/>
      <c r="K31" s="12"/>
      <c r="L31" s="12"/>
      <c r="M31" s="12"/>
      <c r="N31" s="12"/>
      <c r="O31" s="12"/>
      <c r="P31" s="12">
        <f>P17</f>
        <v>1952820.4268984629</v>
      </c>
      <c r="Q31" s="12"/>
      <c r="R31" s="12"/>
      <c r="S31" s="12">
        <f>S18</f>
        <v>3945656.6072464562</v>
      </c>
      <c r="T31" s="12"/>
      <c r="U31" s="12"/>
      <c r="V31" s="12"/>
      <c r="W31" s="12">
        <f>W18</f>
        <v>5399903.516204576</v>
      </c>
      <c r="X31" s="12"/>
      <c r="Y31" s="12"/>
      <c r="Z31" s="12">
        <f>Z20</f>
        <v>18948596.04589472</v>
      </c>
      <c r="AA31" s="12"/>
      <c r="AB31" s="12"/>
      <c r="AC31" s="12"/>
      <c r="AD31" s="12"/>
      <c r="AE31" s="28">
        <f>AE21</f>
        <v>7616557.5012820018</v>
      </c>
    </row>
    <row r="32" spans="1:79" ht="30.75" thickBot="1" x14ac:dyDescent="0.3">
      <c r="A32" s="89" t="s">
        <v>45</v>
      </c>
      <c r="B32" s="90"/>
      <c r="C32" s="141">
        <f>C30-C31</f>
        <v>605000</v>
      </c>
      <c r="D32" s="141">
        <f t="shared" ref="D32:H32" si="28">D30-D31</f>
        <v>910000</v>
      </c>
      <c r="E32" s="141">
        <f t="shared" si="28"/>
        <v>1215000</v>
      </c>
      <c r="F32" s="141">
        <f t="shared" si="28"/>
        <v>1575000</v>
      </c>
      <c r="G32" s="141">
        <f t="shared" si="28"/>
        <v>1935000</v>
      </c>
      <c r="H32" s="141">
        <f t="shared" si="28"/>
        <v>2295000</v>
      </c>
      <c r="I32" s="91">
        <f>I30-I31</f>
        <v>-1443317</v>
      </c>
      <c r="J32" s="91">
        <f t="shared" ref="J32:AE32" si="29">J30-J31</f>
        <v>-1058059.3999999999</v>
      </c>
      <c r="K32" s="91">
        <f t="shared" si="29"/>
        <v>-657391.49600000004</v>
      </c>
      <c r="L32" s="91">
        <f t="shared" si="29"/>
        <v>-240696.87584000011</v>
      </c>
      <c r="M32" s="91">
        <f t="shared" si="29"/>
        <v>192665.5291263999</v>
      </c>
      <c r="N32" s="91">
        <f t="shared" si="29"/>
        <v>643362.43029145594</v>
      </c>
      <c r="O32" s="91">
        <f t="shared" si="29"/>
        <v>1112087.2075031141</v>
      </c>
      <c r="P32" s="91">
        <f t="shared" si="29"/>
        <v>-353259.45109522413</v>
      </c>
      <c r="Q32" s="91">
        <f t="shared" si="29"/>
        <v>153713.26793690561</v>
      </c>
      <c r="R32" s="91">
        <f t="shared" si="29"/>
        <v>680964.8957303206</v>
      </c>
      <c r="S32" s="91">
        <f t="shared" si="29"/>
        <v>-2716350.0186109841</v>
      </c>
      <c r="T32" s="91">
        <f t="shared" si="29"/>
        <v>-2146074.6579896268</v>
      </c>
      <c r="U32" s="91">
        <f t="shared" si="29"/>
        <v>-1552988.282943415</v>
      </c>
      <c r="V32" s="91">
        <f t="shared" si="29"/>
        <v>-936178.45289535448</v>
      </c>
      <c r="W32" s="91">
        <f t="shared" si="29"/>
        <v>-5694599.7458499474</v>
      </c>
      <c r="X32" s="91">
        <f t="shared" si="29"/>
        <v>-5027458.2336699655</v>
      </c>
      <c r="Y32" s="91">
        <f t="shared" si="29"/>
        <v>-4333631.0610027844</v>
      </c>
      <c r="Z32" s="91">
        <f t="shared" si="29"/>
        <v>-22560646.847323634</v>
      </c>
      <c r="AA32" s="91">
        <f t="shared" si="29"/>
        <v>-21810203.377366811</v>
      </c>
      <c r="AB32" s="91">
        <f t="shared" si="29"/>
        <v>-21029742.168611713</v>
      </c>
      <c r="AC32" s="91">
        <f t="shared" si="29"/>
        <v>-20218062.511506412</v>
      </c>
      <c r="AD32" s="91">
        <f t="shared" si="29"/>
        <v>-19373915.668116901</v>
      </c>
      <c r="AE32" s="92">
        <f t="shared" si="29"/>
        <v>-26112560.452273812</v>
      </c>
    </row>
    <row r="33" spans="1:31" ht="30" hidden="1" x14ac:dyDescent="0.25">
      <c r="A33" s="93" t="s">
        <v>46</v>
      </c>
      <c r="B33" s="94"/>
      <c r="C33" s="94"/>
      <c r="D33" s="94"/>
      <c r="E33" s="94"/>
      <c r="F33" s="94"/>
      <c r="G33" s="94"/>
      <c r="H33" s="94"/>
      <c r="I33" s="95"/>
      <c r="J33" s="95"/>
      <c r="K33" s="95"/>
      <c r="L33" s="95"/>
      <c r="M33" s="96"/>
      <c r="N33" s="96"/>
      <c r="O33" s="96"/>
      <c r="P33" s="96"/>
      <c r="Q33" s="96"/>
      <c r="R33" s="96"/>
      <c r="S33" s="96"/>
      <c r="T33" s="97"/>
      <c r="U33" s="97"/>
      <c r="V33" s="97"/>
      <c r="W33" s="98"/>
      <c r="X33" s="97"/>
      <c r="Y33" s="97"/>
      <c r="Z33" s="97"/>
      <c r="AA33" s="98"/>
      <c r="AB33" s="97"/>
      <c r="AC33" s="97"/>
      <c r="AD33" s="97"/>
      <c r="AE33" s="99"/>
    </row>
    <row r="34" spans="1:31" ht="30" hidden="1" x14ac:dyDescent="0.25">
      <c r="A34" s="29" t="s">
        <v>47</v>
      </c>
      <c r="B34" s="100"/>
      <c r="C34" s="100"/>
      <c r="D34" s="13"/>
      <c r="E34" s="13"/>
      <c r="F34" s="13"/>
      <c r="G34" s="13"/>
      <c r="H34" s="13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2"/>
    </row>
    <row r="35" spans="1:31" s="105" customFormat="1" ht="30" hidden="1" x14ac:dyDescent="0.25">
      <c r="A35" s="30" t="s">
        <v>48</v>
      </c>
      <c r="B35" s="100"/>
      <c r="C35" s="100"/>
      <c r="D35" s="13"/>
      <c r="E35" s="13"/>
      <c r="F35" s="13"/>
      <c r="G35" s="13"/>
      <c r="H35" s="13"/>
      <c r="I35" s="103">
        <v>0</v>
      </c>
      <c r="J35" s="103">
        <v>0</v>
      </c>
      <c r="K35" s="103">
        <v>0</v>
      </c>
      <c r="L35" s="103">
        <v>0</v>
      </c>
      <c r="M35" s="103">
        <v>0</v>
      </c>
      <c r="N35" s="103">
        <v>0</v>
      </c>
      <c r="O35" s="103">
        <v>0</v>
      </c>
      <c r="P35" s="103">
        <v>0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v>0</v>
      </c>
      <c r="W35" s="103">
        <v>0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v>0</v>
      </c>
      <c r="AD35" s="103">
        <v>0</v>
      </c>
      <c r="AE35" s="104">
        <v>0</v>
      </c>
    </row>
    <row r="36" spans="1:31" s="108" customFormat="1" ht="30" hidden="1" x14ac:dyDescent="0.25">
      <c r="A36" s="30" t="s">
        <v>49</v>
      </c>
      <c r="B36" s="100"/>
      <c r="C36" s="100"/>
      <c r="D36" s="13"/>
      <c r="E36" s="13"/>
      <c r="F36" s="13"/>
      <c r="G36" s="13"/>
      <c r="H36" s="13"/>
      <c r="I36" s="106" t="e">
        <f>-IF(I32&lt;0,I32/I5/I35,0)</f>
        <v>#DIV/0!</v>
      </c>
      <c r="J36" s="106" t="e">
        <f>-IF(J32&lt;0,J32/J5/#REF!,0)</f>
        <v>#REF!</v>
      </c>
      <c r="K36" s="106" t="e">
        <f>-IF(K32&lt;0,K32/K5/#REF!,0)</f>
        <v>#REF!</v>
      </c>
      <c r="L36" s="106" t="e">
        <f>-IF(L32&lt;0,L32/L5/#REF!,0)</f>
        <v>#REF!</v>
      </c>
      <c r="M36" s="106">
        <f>-IF(M32&lt;0,M32/M5/#REF!,0)</f>
        <v>0</v>
      </c>
      <c r="N36" s="106">
        <f>-IF(N32&lt;0,N32/N5/#REF!,0)</f>
        <v>0</v>
      </c>
      <c r="O36" s="106">
        <f>-IF(O32&lt;0,O32/O5/#REF!,0)</f>
        <v>0</v>
      </c>
      <c r="P36" s="106" t="e">
        <f t="shared" ref="P36:AE36" si="30">-IF(P32&lt;0,P32/P5/P35,0)</f>
        <v>#DIV/0!</v>
      </c>
      <c r="Q36" s="106">
        <f t="shared" si="30"/>
        <v>0</v>
      </c>
      <c r="R36" s="106">
        <f t="shared" si="30"/>
        <v>0</v>
      </c>
      <c r="S36" s="106" t="e">
        <f t="shared" si="30"/>
        <v>#DIV/0!</v>
      </c>
      <c r="T36" s="106" t="e">
        <f t="shared" si="30"/>
        <v>#DIV/0!</v>
      </c>
      <c r="U36" s="106" t="e">
        <f t="shared" si="30"/>
        <v>#DIV/0!</v>
      </c>
      <c r="V36" s="106" t="e">
        <f t="shared" si="30"/>
        <v>#DIV/0!</v>
      </c>
      <c r="W36" s="106" t="e">
        <f t="shared" si="30"/>
        <v>#DIV/0!</v>
      </c>
      <c r="X36" s="106" t="e">
        <f t="shared" si="30"/>
        <v>#DIV/0!</v>
      </c>
      <c r="Y36" s="106" t="e">
        <f t="shared" si="30"/>
        <v>#DIV/0!</v>
      </c>
      <c r="Z36" s="106" t="e">
        <f t="shared" si="30"/>
        <v>#DIV/0!</v>
      </c>
      <c r="AA36" s="106" t="e">
        <f t="shared" si="30"/>
        <v>#DIV/0!</v>
      </c>
      <c r="AB36" s="106" t="e">
        <f t="shared" si="30"/>
        <v>#DIV/0!</v>
      </c>
      <c r="AC36" s="106" t="e">
        <f t="shared" si="30"/>
        <v>#DIV/0!</v>
      </c>
      <c r="AD36" s="106" t="e">
        <f t="shared" si="30"/>
        <v>#DIV/0!</v>
      </c>
      <c r="AE36" s="107" t="e">
        <f t="shared" si="30"/>
        <v>#DIV/0!</v>
      </c>
    </row>
    <row r="37" spans="1:31" s="108" customFormat="1" ht="18" hidden="1" customHeight="1" thickBot="1" x14ac:dyDescent="0.3">
      <c r="A37" s="109" t="s">
        <v>50</v>
      </c>
      <c r="B37" s="110"/>
      <c r="C37" s="110"/>
      <c r="D37" s="17"/>
      <c r="E37" s="17"/>
      <c r="F37" s="17"/>
      <c r="G37" s="17"/>
      <c r="H37" s="17"/>
      <c r="I37" s="111" t="e">
        <f t="shared" ref="I37:AE37" si="31">I6+I7+I36</f>
        <v>#DIV/0!</v>
      </c>
      <c r="J37" s="112" t="e">
        <f t="shared" si="31"/>
        <v>#REF!</v>
      </c>
      <c r="K37" s="111" t="e">
        <f t="shared" si="31"/>
        <v>#REF!</v>
      </c>
      <c r="L37" s="111" t="e">
        <f t="shared" si="31"/>
        <v>#REF!</v>
      </c>
      <c r="M37" s="111">
        <f t="shared" si="31"/>
        <v>10.52872704</v>
      </c>
      <c r="N37" s="111">
        <f t="shared" si="31"/>
        <v>10.949876121600001</v>
      </c>
      <c r="O37" s="111">
        <f t="shared" si="31"/>
        <v>11.387871166464</v>
      </c>
      <c r="P37" s="111" t="e">
        <f t="shared" si="31"/>
        <v>#DIV/0!</v>
      </c>
      <c r="Q37" s="111">
        <f t="shared" si="31"/>
        <v>12.317121453647465</v>
      </c>
      <c r="R37" s="113">
        <f t="shared" si="31"/>
        <v>12.809806311793364</v>
      </c>
      <c r="S37" s="113" t="e">
        <f t="shared" si="31"/>
        <v>#DIV/0!</v>
      </c>
      <c r="T37" s="113" t="e">
        <f t="shared" si="31"/>
        <v>#DIV/0!</v>
      </c>
      <c r="U37" s="113" t="e">
        <f t="shared" si="31"/>
        <v>#DIV/0!</v>
      </c>
      <c r="V37" s="113" t="e">
        <f t="shared" si="31"/>
        <v>#DIV/0!</v>
      </c>
      <c r="W37" s="113" t="e">
        <f t="shared" si="31"/>
        <v>#DIV/0!</v>
      </c>
      <c r="X37" s="113" t="e">
        <f t="shared" si="31"/>
        <v>#DIV/0!</v>
      </c>
      <c r="Y37" s="113" t="e">
        <f t="shared" si="31"/>
        <v>#DIV/0!</v>
      </c>
      <c r="Z37" s="113" t="e">
        <f t="shared" si="31"/>
        <v>#DIV/0!</v>
      </c>
      <c r="AA37" s="113" t="e">
        <f t="shared" si="31"/>
        <v>#DIV/0!</v>
      </c>
      <c r="AB37" s="113" t="e">
        <f t="shared" si="31"/>
        <v>#DIV/0!</v>
      </c>
      <c r="AC37" s="113" t="e">
        <f t="shared" si="31"/>
        <v>#DIV/0!</v>
      </c>
      <c r="AD37" s="113" t="e">
        <f t="shared" si="31"/>
        <v>#DIV/0!</v>
      </c>
      <c r="AE37" s="114" t="e">
        <f t="shared" si="31"/>
        <v>#DIV/0!</v>
      </c>
    </row>
    <row r="38" spans="1:31" ht="30" x14ac:dyDescent="0.25">
      <c r="A38" s="115" t="s">
        <v>51</v>
      </c>
      <c r="B38" s="100"/>
      <c r="C38" s="13"/>
      <c r="D38" s="13"/>
      <c r="E38" s="13"/>
      <c r="F38" s="13"/>
      <c r="G38" s="13"/>
      <c r="H38" s="13"/>
      <c r="I38" s="101"/>
      <c r="J38" s="101"/>
      <c r="K38" s="101"/>
      <c r="L38" s="101"/>
      <c r="M38" s="101"/>
      <c r="N38" s="101"/>
      <c r="O38" s="101"/>
      <c r="P38" s="101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7"/>
    </row>
    <row r="39" spans="1:31" x14ac:dyDescent="0.25">
      <c r="A39" s="30" t="s">
        <v>52</v>
      </c>
      <c r="B39" s="100"/>
      <c r="C39" s="13"/>
      <c r="D39" s="13"/>
      <c r="E39" s="13"/>
      <c r="F39" s="13"/>
      <c r="G39" s="13"/>
      <c r="H39" s="13"/>
      <c r="I39" s="118">
        <v>0.9</v>
      </c>
      <c r="J39" s="118">
        <v>0.9</v>
      </c>
      <c r="K39" s="118">
        <v>0.9</v>
      </c>
      <c r="L39" s="118">
        <v>0.9</v>
      </c>
      <c r="M39" s="118">
        <v>0.9</v>
      </c>
      <c r="N39" s="118">
        <v>0.9</v>
      </c>
      <c r="O39" s="118">
        <v>0.9</v>
      </c>
      <c r="P39" s="118">
        <v>0.9</v>
      </c>
      <c r="Q39" s="118">
        <v>0.95</v>
      </c>
      <c r="R39" s="118">
        <v>0.95</v>
      </c>
      <c r="S39" s="118">
        <v>0.95</v>
      </c>
      <c r="T39" s="118">
        <v>1</v>
      </c>
      <c r="U39" s="118">
        <v>1</v>
      </c>
      <c r="V39" s="118">
        <v>1</v>
      </c>
      <c r="W39" s="118">
        <v>1</v>
      </c>
      <c r="X39" s="118">
        <v>1</v>
      </c>
      <c r="Y39" s="118">
        <v>1</v>
      </c>
      <c r="Z39" s="118">
        <v>1</v>
      </c>
      <c r="AA39" s="118">
        <v>1</v>
      </c>
      <c r="AB39" s="118">
        <v>1</v>
      </c>
      <c r="AC39" s="118">
        <v>1</v>
      </c>
      <c r="AD39" s="118">
        <v>1</v>
      </c>
      <c r="AE39" s="119">
        <v>1</v>
      </c>
    </row>
    <row r="40" spans="1:31" x14ac:dyDescent="0.25">
      <c r="A40" s="30" t="s">
        <v>53</v>
      </c>
      <c r="B40" s="100"/>
      <c r="C40" s="13"/>
      <c r="D40" s="13"/>
      <c r="E40" s="13"/>
      <c r="F40" s="13"/>
      <c r="G40" s="13"/>
      <c r="H40" s="13"/>
      <c r="I40" s="120">
        <f t="shared" ref="I40:AE40" si="32">I39*I6</f>
        <v>8.1</v>
      </c>
      <c r="J40" s="120">
        <f t="shared" si="32"/>
        <v>8.4239999999999995</v>
      </c>
      <c r="K40" s="120">
        <f t="shared" si="32"/>
        <v>8.760959999999999</v>
      </c>
      <c r="L40" s="120">
        <f t="shared" si="32"/>
        <v>9.1113984000000006</v>
      </c>
      <c r="M40" s="120">
        <f t="shared" si="32"/>
        <v>9.4758543359999994</v>
      </c>
      <c r="N40" s="120">
        <f t="shared" si="32"/>
        <v>9.8548885094400003</v>
      </c>
      <c r="O40" s="120">
        <f t="shared" si="32"/>
        <v>10.249084049817601</v>
      </c>
      <c r="P40" s="120">
        <f t="shared" si="32"/>
        <v>10.659047411810306</v>
      </c>
      <c r="Q40" s="120">
        <f t="shared" si="32"/>
        <v>11.701265380965092</v>
      </c>
      <c r="R40" s="120">
        <f t="shared" si="32"/>
        <v>12.169315996203697</v>
      </c>
      <c r="S40" s="120">
        <f t="shared" si="32"/>
        <v>12.656088636051843</v>
      </c>
      <c r="T40" s="120">
        <f t="shared" si="32"/>
        <v>13.855086506835704</v>
      </c>
      <c r="U40" s="120">
        <f t="shared" si="32"/>
        <v>14.409289967109133</v>
      </c>
      <c r="V40" s="120">
        <f t="shared" si="32"/>
        <v>14.9856615657935</v>
      </c>
      <c r="W40" s="120">
        <f t="shared" si="32"/>
        <v>15.58508802842524</v>
      </c>
      <c r="X40" s="120">
        <f t="shared" si="32"/>
        <v>16.20849154956225</v>
      </c>
      <c r="Y40" s="120">
        <f t="shared" si="32"/>
        <v>16.856831211544741</v>
      </c>
      <c r="Z40" s="120">
        <f t="shared" si="32"/>
        <v>17.531104460006532</v>
      </c>
      <c r="AA40" s="120">
        <f t="shared" si="32"/>
        <v>18.232348638406794</v>
      </c>
      <c r="AB40" s="120">
        <f t="shared" si="32"/>
        <v>18.961642583943068</v>
      </c>
      <c r="AC40" s="120">
        <f t="shared" si="32"/>
        <v>19.720108287300793</v>
      </c>
      <c r="AD40" s="120">
        <f t="shared" si="32"/>
        <v>20.508912618792824</v>
      </c>
      <c r="AE40" s="121">
        <f t="shared" si="32"/>
        <v>21.329269123544538</v>
      </c>
    </row>
    <row r="41" spans="1:31" x14ac:dyDescent="0.25">
      <c r="A41" s="30" t="s">
        <v>50</v>
      </c>
      <c r="B41" s="13"/>
      <c r="C41" s="13"/>
      <c r="D41" s="13"/>
      <c r="E41" s="13"/>
      <c r="F41" s="13"/>
      <c r="G41" s="13"/>
      <c r="H41" s="13"/>
      <c r="I41" s="122">
        <f t="shared" ref="I41:AE41" si="33">I6+I7+I40</f>
        <v>17.100000000000001</v>
      </c>
      <c r="J41" s="122">
        <f t="shared" si="33"/>
        <v>17.783999999999999</v>
      </c>
      <c r="K41" s="122">
        <f t="shared" si="33"/>
        <v>18.495359999999998</v>
      </c>
      <c r="L41" s="122">
        <f t="shared" si="33"/>
        <v>19.235174399999998</v>
      </c>
      <c r="M41" s="122">
        <f t="shared" si="33"/>
        <v>20.004581375999997</v>
      </c>
      <c r="N41" s="122">
        <f t="shared" si="33"/>
        <v>20.804764631040001</v>
      </c>
      <c r="O41" s="122">
        <f t="shared" si="33"/>
        <v>21.636955216281599</v>
      </c>
      <c r="P41" s="122">
        <f t="shared" si="33"/>
        <v>22.502433424932867</v>
      </c>
      <c r="Q41" s="122">
        <f t="shared" si="33"/>
        <v>24.018386834612556</v>
      </c>
      <c r="R41" s="122">
        <f t="shared" si="33"/>
        <v>24.979122307997059</v>
      </c>
      <c r="S41" s="122">
        <f t="shared" si="33"/>
        <v>25.978287200316942</v>
      </c>
      <c r="T41" s="122">
        <f t="shared" si="33"/>
        <v>27.710173013671408</v>
      </c>
      <c r="U41" s="122">
        <f t="shared" si="33"/>
        <v>28.818579934218267</v>
      </c>
      <c r="V41" s="122">
        <f t="shared" si="33"/>
        <v>29.971323131586999</v>
      </c>
      <c r="W41" s="122">
        <f t="shared" si="33"/>
        <v>31.17017605685048</v>
      </c>
      <c r="X41" s="122">
        <f t="shared" si="33"/>
        <v>32.416983099124501</v>
      </c>
      <c r="Y41" s="122">
        <f t="shared" si="33"/>
        <v>33.713662423089481</v>
      </c>
      <c r="Z41" s="122">
        <f t="shared" si="33"/>
        <v>35.062208920013063</v>
      </c>
      <c r="AA41" s="122">
        <f t="shared" si="33"/>
        <v>36.464697276813588</v>
      </c>
      <c r="AB41" s="122">
        <f t="shared" si="33"/>
        <v>37.923285167886135</v>
      </c>
      <c r="AC41" s="122">
        <f t="shared" si="33"/>
        <v>39.440216574601585</v>
      </c>
      <c r="AD41" s="122">
        <f t="shared" si="33"/>
        <v>41.017825237585647</v>
      </c>
      <c r="AE41" s="123">
        <f t="shared" si="33"/>
        <v>42.658538247089076</v>
      </c>
    </row>
    <row r="42" spans="1:31" ht="30" x14ac:dyDescent="0.25">
      <c r="A42" s="30" t="s">
        <v>54</v>
      </c>
      <c r="B42" s="13"/>
      <c r="C42" s="13"/>
      <c r="D42" s="13"/>
      <c r="E42" s="13"/>
      <c r="F42" s="13"/>
      <c r="G42" s="13"/>
      <c r="H42" s="13"/>
      <c r="I42" s="101">
        <f t="shared" ref="I42:AE42" si="34">(I41*12*I12*I5)+I13</f>
        <v>703836</v>
      </c>
      <c r="J42" s="101">
        <f t="shared" si="34"/>
        <v>731989.44</v>
      </c>
      <c r="K42" s="101">
        <f t="shared" si="34"/>
        <v>761269.0175999999</v>
      </c>
      <c r="L42" s="101">
        <f t="shared" si="34"/>
        <v>791719.77830399992</v>
      </c>
      <c r="M42" s="101">
        <f t="shared" si="34"/>
        <v>823388.5694361598</v>
      </c>
      <c r="N42" s="101">
        <f t="shared" si="34"/>
        <v>856324.11221360648</v>
      </c>
      <c r="O42" s="101">
        <f t="shared" si="34"/>
        <v>890577.07670215075</v>
      </c>
      <c r="P42" s="101">
        <f t="shared" si="34"/>
        <v>926200.15977023693</v>
      </c>
      <c r="Q42" s="101">
        <f t="shared" si="34"/>
        <v>988596.80211265269</v>
      </c>
      <c r="R42" s="101">
        <f t="shared" si="34"/>
        <v>1028140.6741971589</v>
      </c>
      <c r="S42" s="101">
        <f t="shared" si="34"/>
        <v>1069266.3011650452</v>
      </c>
      <c r="T42" s="101">
        <f t="shared" si="34"/>
        <v>1140550.7212427151</v>
      </c>
      <c r="U42" s="101">
        <f t="shared" si="34"/>
        <v>1186172.750092424</v>
      </c>
      <c r="V42" s="101">
        <f t="shared" si="34"/>
        <v>1233619.6600961208</v>
      </c>
      <c r="W42" s="101">
        <f t="shared" si="34"/>
        <v>1282964.4464999656</v>
      </c>
      <c r="X42" s="101">
        <f t="shared" si="34"/>
        <v>1334283.0243599643</v>
      </c>
      <c r="Y42" s="101">
        <f t="shared" si="34"/>
        <v>1387654.3453343629</v>
      </c>
      <c r="Z42" s="101">
        <f t="shared" si="34"/>
        <v>1443160.5191477377</v>
      </c>
      <c r="AA42" s="101">
        <f t="shared" si="34"/>
        <v>1500886.9399136472</v>
      </c>
      <c r="AB42" s="101">
        <f t="shared" si="34"/>
        <v>1560922.4175101933</v>
      </c>
      <c r="AC42" s="101">
        <f t="shared" si="34"/>
        <v>1623359.3142106014</v>
      </c>
      <c r="AD42" s="101">
        <f t="shared" si="34"/>
        <v>1688293.6867790252</v>
      </c>
      <c r="AE42" s="102">
        <f t="shared" si="34"/>
        <v>1755825.4342501864</v>
      </c>
    </row>
    <row r="43" spans="1:31" ht="21" customHeight="1" x14ac:dyDescent="0.25">
      <c r="A43" s="30" t="s">
        <v>55</v>
      </c>
      <c r="B43" s="13"/>
      <c r="C43" s="13"/>
      <c r="D43" s="13"/>
      <c r="E43" s="13"/>
      <c r="F43" s="13"/>
      <c r="G43" s="13"/>
      <c r="H43" s="13"/>
      <c r="I43" s="101">
        <f>I32</f>
        <v>-1443317</v>
      </c>
      <c r="J43" s="101">
        <f>I43+J42</f>
        <v>-711327.56</v>
      </c>
      <c r="K43" s="101">
        <f>J43+K42</f>
        <v>49941.457599999849</v>
      </c>
      <c r="L43" s="101">
        <f>K43+L42</f>
        <v>841661.23590399977</v>
      </c>
      <c r="M43" s="101">
        <f t="shared" ref="M43:O43" si="35">L43+M42</f>
        <v>1665049.8053401597</v>
      </c>
      <c r="N43" s="101">
        <f t="shared" si="35"/>
        <v>2521373.9175537662</v>
      </c>
      <c r="O43" s="101">
        <f t="shared" si="35"/>
        <v>3411950.9942559171</v>
      </c>
      <c r="P43" s="101">
        <f>O43+P42</f>
        <v>4338151.1540261544</v>
      </c>
      <c r="Q43" s="101">
        <f t="shared" ref="Q43:AE43" si="36">P43+Q42</f>
        <v>5326747.9561388073</v>
      </c>
      <c r="R43" s="101">
        <f t="shared" si="36"/>
        <v>6354888.6303359661</v>
      </c>
      <c r="S43" s="101">
        <f>R43+S42</f>
        <v>7424154.9315010114</v>
      </c>
      <c r="T43" s="101">
        <f t="shared" si="36"/>
        <v>8564705.652743727</v>
      </c>
      <c r="U43" s="101">
        <f t="shared" si="36"/>
        <v>9750878.4028361514</v>
      </c>
      <c r="V43" s="101">
        <f t="shared" si="36"/>
        <v>10984498.062932272</v>
      </c>
      <c r="W43" s="101">
        <f>V43+W42</f>
        <v>12267462.509432238</v>
      </c>
      <c r="X43" s="101">
        <f t="shared" si="36"/>
        <v>13601745.533792201</v>
      </c>
      <c r="Y43" s="101">
        <f t="shared" si="36"/>
        <v>14989399.879126564</v>
      </c>
      <c r="Z43" s="101">
        <f t="shared" si="36"/>
        <v>16432560.398274301</v>
      </c>
      <c r="AA43" s="101">
        <f t="shared" si="36"/>
        <v>17933447.338187948</v>
      </c>
      <c r="AB43" s="101">
        <f t="shared" si="36"/>
        <v>19494369.755698141</v>
      </c>
      <c r="AC43" s="101">
        <f t="shared" si="36"/>
        <v>21117729.069908742</v>
      </c>
      <c r="AD43" s="101">
        <f t="shared" si="36"/>
        <v>22806022.756687768</v>
      </c>
      <c r="AE43" s="102">
        <f t="shared" si="36"/>
        <v>24561848.190937955</v>
      </c>
    </row>
    <row r="44" spans="1:31" ht="30.75" thickBot="1" x14ac:dyDescent="0.3">
      <c r="A44" s="30" t="s">
        <v>56</v>
      </c>
      <c r="B44" s="13"/>
      <c r="C44" s="13"/>
      <c r="D44" s="13"/>
      <c r="E44" s="13"/>
      <c r="F44" s="13"/>
      <c r="G44" s="13"/>
      <c r="H44" s="13"/>
      <c r="I44" s="101">
        <f>I43</f>
        <v>-1443317</v>
      </c>
      <c r="J44" s="101">
        <f t="shared" ref="J44:AE44" si="37">I44+J42-J31</f>
        <v>-711327.56</v>
      </c>
      <c r="K44" s="101">
        <f t="shared" si="37"/>
        <v>49941.457599999849</v>
      </c>
      <c r="L44" s="101">
        <f t="shared" si="37"/>
        <v>841661.23590399977</v>
      </c>
      <c r="M44" s="101">
        <f t="shared" si="37"/>
        <v>1665049.8053401597</v>
      </c>
      <c r="N44" s="101">
        <f t="shared" si="37"/>
        <v>2521373.9175537662</v>
      </c>
      <c r="O44" s="101">
        <f t="shared" si="37"/>
        <v>3411950.9942559171</v>
      </c>
      <c r="P44" s="101">
        <f t="shared" si="37"/>
        <v>2385330.7271276917</v>
      </c>
      <c r="Q44" s="101">
        <f t="shared" si="37"/>
        <v>3373927.5292403447</v>
      </c>
      <c r="R44" s="101">
        <f t="shared" si="37"/>
        <v>4402068.2034375034</v>
      </c>
      <c r="S44" s="101">
        <f>R44+S42-S31</f>
        <v>1525677.8973560925</v>
      </c>
      <c r="T44" s="101">
        <f t="shared" si="37"/>
        <v>2666228.6185988076</v>
      </c>
      <c r="U44" s="101">
        <f t="shared" si="37"/>
        <v>3852401.3686912316</v>
      </c>
      <c r="V44" s="101">
        <f t="shared" si="37"/>
        <v>5086021.0287873521</v>
      </c>
      <c r="W44" s="101">
        <f>V44+W42-W31</f>
        <v>969081.95908274222</v>
      </c>
      <c r="X44" s="101">
        <f t="shared" si="37"/>
        <v>2303364.9834427065</v>
      </c>
      <c r="Y44" s="101">
        <f t="shared" si="37"/>
        <v>3691019.3287770692</v>
      </c>
      <c r="Z44" s="101">
        <f t="shared" si="37"/>
        <v>-13814416.197969913</v>
      </c>
      <c r="AA44" s="101">
        <f t="shared" si="37"/>
        <v>-12313529.258056266</v>
      </c>
      <c r="AB44" s="101">
        <f t="shared" si="37"/>
        <v>-10752606.840546073</v>
      </c>
      <c r="AC44" s="101">
        <f t="shared" si="37"/>
        <v>-9129247.5263354722</v>
      </c>
      <c r="AD44" s="101">
        <f t="shared" si="37"/>
        <v>-7440953.8395564472</v>
      </c>
      <c r="AE44" s="102">
        <f t="shared" si="37"/>
        <v>-13301685.906588264</v>
      </c>
    </row>
    <row r="45" spans="1:31" ht="30" x14ac:dyDescent="0.25">
      <c r="A45" s="124" t="s">
        <v>57</v>
      </c>
      <c r="B45" s="94"/>
      <c r="C45" s="94"/>
      <c r="D45" s="94"/>
      <c r="E45" s="94"/>
      <c r="F45" s="94"/>
      <c r="G45" s="94"/>
      <c r="H45" s="94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6"/>
    </row>
    <row r="46" spans="1:31" s="130" customFormat="1" x14ac:dyDescent="0.25">
      <c r="A46" s="127" t="s">
        <v>58</v>
      </c>
      <c r="B46" s="26"/>
      <c r="C46" s="26"/>
      <c r="D46" s="26"/>
      <c r="E46" s="26"/>
      <c r="F46" s="26"/>
      <c r="G46" s="26"/>
      <c r="H46" s="26"/>
      <c r="I46" s="128">
        <v>8.5</v>
      </c>
      <c r="J46" s="128">
        <v>8.5</v>
      </c>
      <c r="K46" s="128">
        <v>8.5</v>
      </c>
      <c r="L46" s="128">
        <v>8.5</v>
      </c>
      <c r="M46" s="128">
        <v>8.5</v>
      </c>
      <c r="N46" s="128">
        <v>8.5</v>
      </c>
      <c r="O46" s="128">
        <v>8.5</v>
      </c>
      <c r="P46" s="128">
        <v>9</v>
      </c>
      <c r="Q46" s="128">
        <v>9</v>
      </c>
      <c r="R46" s="128">
        <v>9</v>
      </c>
      <c r="S46" s="128">
        <v>9.5</v>
      </c>
      <c r="T46" s="128">
        <v>15</v>
      </c>
      <c r="U46" s="128">
        <v>15</v>
      </c>
      <c r="V46" s="128">
        <v>15</v>
      </c>
      <c r="W46" s="128">
        <v>18</v>
      </c>
      <c r="X46" s="128">
        <v>18</v>
      </c>
      <c r="Y46" s="128">
        <v>20</v>
      </c>
      <c r="Z46" s="128">
        <v>20</v>
      </c>
      <c r="AA46" s="128">
        <v>20</v>
      </c>
      <c r="AB46" s="128">
        <v>25</v>
      </c>
      <c r="AC46" s="128">
        <v>25</v>
      </c>
      <c r="AD46" s="128">
        <v>25</v>
      </c>
      <c r="AE46" s="129">
        <v>25</v>
      </c>
    </row>
    <row r="47" spans="1:31" s="108" customFormat="1" x14ac:dyDescent="0.25">
      <c r="A47" s="131" t="s">
        <v>59</v>
      </c>
      <c r="B47" s="132"/>
      <c r="C47" s="132"/>
      <c r="D47" s="132"/>
      <c r="E47" s="132"/>
      <c r="F47" s="132"/>
      <c r="G47" s="132"/>
      <c r="H47" s="132"/>
      <c r="I47" s="133">
        <f t="shared" ref="I47:AE47" si="38">I46+I6+I7</f>
        <v>17.5</v>
      </c>
      <c r="J47" s="133">
        <f t="shared" si="38"/>
        <v>17.86</v>
      </c>
      <c r="K47" s="133">
        <f t="shared" si="38"/>
        <v>18.234400000000001</v>
      </c>
      <c r="L47" s="133">
        <f t="shared" si="38"/>
        <v>18.623775999999999</v>
      </c>
      <c r="M47" s="133">
        <f t="shared" si="38"/>
        <v>19.02872704</v>
      </c>
      <c r="N47" s="133">
        <f t="shared" si="38"/>
        <v>19.449876121599999</v>
      </c>
      <c r="O47" s="133">
        <f t="shared" si="38"/>
        <v>19.887871166464002</v>
      </c>
      <c r="P47" s="133">
        <f t="shared" si="38"/>
        <v>20.843386013122561</v>
      </c>
      <c r="Q47" s="133">
        <f t="shared" si="38"/>
        <v>21.317121453647466</v>
      </c>
      <c r="R47" s="133">
        <f t="shared" si="38"/>
        <v>21.809806311793366</v>
      </c>
      <c r="S47" s="133">
        <f t="shared" si="38"/>
        <v>22.822198564265101</v>
      </c>
      <c r="T47" s="133">
        <f t="shared" si="38"/>
        <v>28.855086506835704</v>
      </c>
      <c r="U47" s="133">
        <f t="shared" si="38"/>
        <v>29.409289967109132</v>
      </c>
      <c r="V47" s="133">
        <f t="shared" si="38"/>
        <v>29.9856615657935</v>
      </c>
      <c r="W47" s="133">
        <f t="shared" si="38"/>
        <v>33.58508802842524</v>
      </c>
      <c r="X47" s="133">
        <f t="shared" si="38"/>
        <v>34.208491549562254</v>
      </c>
      <c r="Y47" s="133">
        <f t="shared" si="38"/>
        <v>36.856831211544744</v>
      </c>
      <c r="Z47" s="133">
        <f t="shared" si="38"/>
        <v>37.531104460006532</v>
      </c>
      <c r="AA47" s="133">
        <f t="shared" si="38"/>
        <v>38.232348638406791</v>
      </c>
      <c r="AB47" s="133">
        <f t="shared" si="38"/>
        <v>43.961642583943068</v>
      </c>
      <c r="AC47" s="133">
        <f t="shared" si="38"/>
        <v>44.720108287300789</v>
      </c>
      <c r="AD47" s="133">
        <f t="shared" si="38"/>
        <v>45.50891261879282</v>
      </c>
      <c r="AE47" s="107">
        <f t="shared" si="38"/>
        <v>46.329269123544535</v>
      </c>
    </row>
    <row r="48" spans="1:31" ht="30" x14ac:dyDescent="0.25">
      <c r="A48" s="30" t="s">
        <v>60</v>
      </c>
      <c r="B48" s="13"/>
      <c r="C48" s="13"/>
      <c r="D48" s="13"/>
      <c r="E48" s="13"/>
      <c r="F48" s="13"/>
      <c r="G48" s="13"/>
      <c r="H48" s="13"/>
      <c r="I48" s="101">
        <f t="shared" ref="I48:AE48" si="39">(I47*I5*12*I12)+I13</f>
        <v>720300</v>
      </c>
      <c r="J48" s="101">
        <f t="shared" si="39"/>
        <v>735117.6</v>
      </c>
      <c r="K48" s="101">
        <f t="shared" si="39"/>
        <v>750527.90399999998</v>
      </c>
      <c r="L48" s="101">
        <f t="shared" si="39"/>
        <v>766554.62015999993</v>
      </c>
      <c r="M48" s="101">
        <f t="shared" si="39"/>
        <v>783222.4049664</v>
      </c>
      <c r="N48" s="101">
        <f t="shared" si="39"/>
        <v>800556.90116505604</v>
      </c>
      <c r="O48" s="101">
        <f t="shared" si="39"/>
        <v>818584.77721165831</v>
      </c>
      <c r="P48" s="101">
        <f t="shared" si="39"/>
        <v>857913.76830012468</v>
      </c>
      <c r="Q48" s="101">
        <f t="shared" si="39"/>
        <v>877412.71903212974</v>
      </c>
      <c r="R48" s="101">
        <f t="shared" si="39"/>
        <v>897691.62779341498</v>
      </c>
      <c r="S48" s="101">
        <f t="shared" si="39"/>
        <v>939361.69290515152</v>
      </c>
      <c r="T48" s="101">
        <f t="shared" si="39"/>
        <v>1187675.3606213576</v>
      </c>
      <c r="U48" s="101">
        <f t="shared" si="39"/>
        <v>1210486.375046212</v>
      </c>
      <c r="V48" s="101">
        <f t="shared" si="39"/>
        <v>1234209.8300480605</v>
      </c>
      <c r="W48" s="101">
        <f t="shared" si="39"/>
        <v>1382362.2232499828</v>
      </c>
      <c r="X48" s="101">
        <f t="shared" si="39"/>
        <v>1408021.5121799824</v>
      </c>
      <c r="Y48" s="101">
        <f t="shared" si="39"/>
        <v>1517027.1726671816</v>
      </c>
      <c r="Z48" s="101">
        <f t="shared" si="39"/>
        <v>1544780.2595738687</v>
      </c>
      <c r="AA48" s="101">
        <f t="shared" si="39"/>
        <v>1573643.4699568234</v>
      </c>
      <c r="AB48" s="101">
        <f t="shared" si="39"/>
        <v>1809461.2087550964</v>
      </c>
      <c r="AC48" s="101">
        <f t="shared" si="39"/>
        <v>1840679.6571053006</v>
      </c>
      <c r="AD48" s="101">
        <f t="shared" si="39"/>
        <v>1873146.8433895127</v>
      </c>
      <c r="AE48" s="102">
        <f t="shared" si="39"/>
        <v>1906912.7171250931</v>
      </c>
    </row>
    <row r="49" spans="1:31" x14ac:dyDescent="0.25">
      <c r="A49" s="30" t="s">
        <v>55</v>
      </c>
      <c r="B49" s="13"/>
      <c r="C49" s="13"/>
      <c r="D49" s="13"/>
      <c r="E49" s="13"/>
      <c r="F49" s="13"/>
      <c r="G49" s="13"/>
      <c r="H49" s="13"/>
      <c r="I49" s="101">
        <f>I32</f>
        <v>-1443317</v>
      </c>
      <c r="J49" s="101">
        <f>I49+J48</f>
        <v>-708199.4</v>
      </c>
      <c r="K49" s="101">
        <f>J49+K48</f>
        <v>42328.503999999957</v>
      </c>
      <c r="L49" s="101">
        <f>K49+L48</f>
        <v>808883.12415999989</v>
      </c>
      <c r="M49" s="101">
        <f t="shared" ref="M49:AE49" si="40">L49+M48</f>
        <v>1592105.5291263999</v>
      </c>
      <c r="N49" s="101">
        <f t="shared" si="40"/>
        <v>2392662.4302914562</v>
      </c>
      <c r="O49" s="101">
        <f t="shared" si="40"/>
        <v>3211247.2075031144</v>
      </c>
      <c r="P49" s="101">
        <f t="shared" si="40"/>
        <v>4069160.9758032393</v>
      </c>
      <c r="Q49" s="101">
        <f t="shared" si="40"/>
        <v>4946573.6948353685</v>
      </c>
      <c r="R49" s="101">
        <f t="shared" si="40"/>
        <v>5844265.3226287831</v>
      </c>
      <c r="S49" s="101">
        <f t="shared" si="40"/>
        <v>6783627.0155339343</v>
      </c>
      <c r="T49" s="101">
        <f t="shared" si="40"/>
        <v>7971302.3761552917</v>
      </c>
      <c r="U49" s="101">
        <f t="shared" si="40"/>
        <v>9181788.751201503</v>
      </c>
      <c r="V49" s="101">
        <f t="shared" si="40"/>
        <v>10415998.581249563</v>
      </c>
      <c r="W49" s="101">
        <f t="shared" si="40"/>
        <v>11798360.804499546</v>
      </c>
      <c r="X49" s="101">
        <f t="shared" si="40"/>
        <v>13206382.316679528</v>
      </c>
      <c r="Y49" s="101">
        <f t="shared" si="40"/>
        <v>14723409.489346709</v>
      </c>
      <c r="Z49" s="101">
        <f t="shared" si="40"/>
        <v>16268189.748920579</v>
      </c>
      <c r="AA49" s="101">
        <f t="shared" si="40"/>
        <v>17841833.218877401</v>
      </c>
      <c r="AB49" s="101">
        <f t="shared" si="40"/>
        <v>19651294.427632496</v>
      </c>
      <c r="AC49" s="101">
        <f t="shared" si="40"/>
        <v>21491974.084737796</v>
      </c>
      <c r="AD49" s="101">
        <f t="shared" si="40"/>
        <v>23365120.928127307</v>
      </c>
      <c r="AE49" s="102">
        <f t="shared" si="40"/>
        <v>25272033.645252399</v>
      </c>
    </row>
    <row r="50" spans="1:31" ht="30.75" thickBot="1" x14ac:dyDescent="0.3">
      <c r="A50" s="109" t="s">
        <v>56</v>
      </c>
      <c r="B50" s="17"/>
      <c r="C50" s="17"/>
      <c r="D50" s="17"/>
      <c r="E50" s="17"/>
      <c r="F50" s="17"/>
      <c r="G50" s="17"/>
      <c r="H50" s="17"/>
      <c r="I50" s="134">
        <f>I49</f>
        <v>-1443317</v>
      </c>
      <c r="J50" s="134">
        <f t="shared" ref="J50:AE50" si="41">I50+J48-J31</f>
        <v>-708199.4</v>
      </c>
      <c r="K50" s="134">
        <f t="shared" si="41"/>
        <v>42328.503999999957</v>
      </c>
      <c r="L50" s="134">
        <f t="shared" si="41"/>
        <v>808883.12415999989</v>
      </c>
      <c r="M50" s="134">
        <f t="shared" si="41"/>
        <v>1592105.5291263999</v>
      </c>
      <c r="N50" s="134">
        <f t="shared" si="41"/>
        <v>2392662.4302914562</v>
      </c>
      <c r="O50" s="134">
        <f t="shared" si="41"/>
        <v>3211247.2075031144</v>
      </c>
      <c r="P50" s="134">
        <f t="shared" si="41"/>
        <v>2116340.5489047766</v>
      </c>
      <c r="Q50" s="134">
        <f t="shared" si="41"/>
        <v>2993753.2679369063</v>
      </c>
      <c r="R50" s="134">
        <f t="shared" si="41"/>
        <v>3891444.8957303213</v>
      </c>
      <c r="S50" s="134">
        <f t="shared" si="41"/>
        <v>885149.98138901638</v>
      </c>
      <c r="T50" s="134">
        <f t="shared" si="41"/>
        <v>2072825.3420103739</v>
      </c>
      <c r="U50" s="134">
        <f t="shared" si="41"/>
        <v>3283311.7170565859</v>
      </c>
      <c r="V50" s="134">
        <f t="shared" si="41"/>
        <v>4517521.5471046465</v>
      </c>
      <c r="W50" s="134">
        <f t="shared" si="41"/>
        <v>499980.25415005349</v>
      </c>
      <c r="X50" s="134">
        <f t="shared" si="41"/>
        <v>1908001.7663300359</v>
      </c>
      <c r="Y50" s="134">
        <f t="shared" si="41"/>
        <v>3425028.9389972175</v>
      </c>
      <c r="Z50" s="134">
        <f t="shared" si="41"/>
        <v>-13978786.847323634</v>
      </c>
      <c r="AA50" s="134">
        <f t="shared" si="41"/>
        <v>-12405143.377366811</v>
      </c>
      <c r="AB50" s="134">
        <f t="shared" si="41"/>
        <v>-10595682.168611715</v>
      </c>
      <c r="AC50" s="134">
        <f t="shared" si="41"/>
        <v>-8755002.511506414</v>
      </c>
      <c r="AD50" s="134">
        <f t="shared" si="41"/>
        <v>-6881855.6681169011</v>
      </c>
      <c r="AE50" s="135">
        <f t="shared" si="41"/>
        <v>-12591500.452273808</v>
      </c>
    </row>
    <row r="54" spans="1:31" ht="15.75" x14ac:dyDescent="0.25">
      <c r="A54" s="136"/>
    </row>
  </sheetData>
  <sheetProtection algorithmName="SHA-512" hashValue="JKiusa/5atnVMRgm4dBtzkW1cFVha447PiczKNxwD/czzfUXKZDZJfQ9ngRguXe9Zjwqmz+fGAc6zC6ZgGVkMQ==" saltValue="Ab2zfA0TOWyjMTq+b4XdVA==" spinCount="100000" sheet="1" objects="1" scenarios="1"/>
  <mergeCells count="1">
    <mergeCell ref="A2:R2"/>
  </mergeCells>
  <conditionalFormatting sqref="I26:AE32">
    <cfRule type="cellIs" dxfId="4" priority="5" operator="lessThanOrEqual">
      <formula>0</formula>
    </cfRule>
  </conditionalFormatting>
  <conditionalFormatting sqref="B30:XFD30">
    <cfRule type="cellIs" dxfId="3" priority="4" operator="lessThan">
      <formula>0</formula>
    </cfRule>
  </conditionalFormatting>
  <conditionalFormatting sqref="AE30">
    <cfRule type="cellIs" dxfId="2" priority="3" operator="lessThan">
      <formula>0</formula>
    </cfRule>
  </conditionalFormatting>
  <conditionalFormatting sqref="B32:H32">
    <cfRule type="cellIs" dxfId="1" priority="2" operator="lessThan">
      <formula>0</formula>
    </cfRule>
  </conditionalFormatting>
  <conditionalFormatting sqref="A30:XFD32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Финмодель2_Пример 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 Железова</dc:creator>
  <cp:lastModifiedBy>Ирина В. Генцлер</cp:lastModifiedBy>
  <dcterms:created xsi:type="dcterms:W3CDTF">2021-10-26T16:19:19Z</dcterms:created>
  <dcterms:modified xsi:type="dcterms:W3CDTF">2022-10-10T11:21:23Z</dcterms:modified>
</cp:coreProperties>
</file>