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ntsler\Desktop\ПРЕЗИДЕНТСКИЙ ГРАНТ_2021\МАТЕРИАЛЫ СЕМИНАРА_Финансовое планирование капремонта\"/>
    </mc:Choice>
  </mc:AlternateContent>
  <bookViews>
    <workbookView xWindow="0" yWindow="0" windowWidth="23010" windowHeight="8610" tabRatio="827"/>
  </bookViews>
  <sheets>
    <sheet name="Финмодель2_Пример 2_Москва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7" i="6" l="1"/>
  <c r="I41" i="6"/>
  <c r="I40" i="6"/>
  <c r="I31" i="6"/>
  <c r="H31" i="6"/>
  <c r="G31" i="6"/>
  <c r="F31" i="6"/>
  <c r="E31" i="6"/>
  <c r="D31" i="6"/>
  <c r="C31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AE22" i="6"/>
  <c r="AE31" i="6" s="1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AE21" i="6"/>
  <c r="AD21" i="6"/>
  <c r="AC21" i="6"/>
  <c r="AB21" i="6"/>
  <c r="AA21" i="6"/>
  <c r="AA31" i="6" s="1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AE20" i="6"/>
  <c r="AD20" i="6"/>
  <c r="AC20" i="6"/>
  <c r="AB20" i="6"/>
  <c r="AA20" i="6"/>
  <c r="Z20" i="6"/>
  <c r="Y20" i="6"/>
  <c r="Y31" i="6" s="1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AE19" i="6"/>
  <c r="AD19" i="6"/>
  <c r="AC19" i="6"/>
  <c r="AB19" i="6"/>
  <c r="AA19" i="6"/>
  <c r="Z19" i="6"/>
  <c r="Y19" i="6"/>
  <c r="X19" i="6"/>
  <c r="W19" i="6"/>
  <c r="W31" i="6" s="1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S31" i="6" s="1"/>
  <c r="R18" i="6"/>
  <c r="Q18" i="6"/>
  <c r="P18" i="6"/>
  <c r="O18" i="6"/>
  <c r="N18" i="6"/>
  <c r="M18" i="6"/>
  <c r="L18" i="6"/>
  <c r="K18" i="6"/>
  <c r="J18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P31" i="6" s="1"/>
  <c r="O17" i="6"/>
  <c r="N17" i="6"/>
  <c r="M17" i="6"/>
  <c r="L17" i="6"/>
  <c r="K17" i="6"/>
  <c r="J17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J12" i="6"/>
  <c r="K12" i="6" s="1"/>
  <c r="L12" i="6" s="1"/>
  <c r="M12" i="6" s="1"/>
  <c r="N12" i="6" s="1"/>
  <c r="O12" i="6" s="1"/>
  <c r="P12" i="6" s="1"/>
  <c r="Q12" i="6" s="1"/>
  <c r="R12" i="6" s="1"/>
  <c r="S12" i="6" s="1"/>
  <c r="T12" i="6" s="1"/>
  <c r="U12" i="6" s="1"/>
  <c r="V12" i="6" s="1"/>
  <c r="W12" i="6" s="1"/>
  <c r="X12" i="6" s="1"/>
  <c r="Y12" i="6" s="1"/>
  <c r="Z12" i="6" s="1"/>
  <c r="AA12" i="6" s="1"/>
  <c r="AB12" i="6" s="1"/>
  <c r="AC12" i="6" s="1"/>
  <c r="AD12" i="6" s="1"/>
  <c r="AE12" i="6" s="1"/>
  <c r="B9" i="6"/>
  <c r="P8" i="6"/>
  <c r="Q8" i="6" s="1"/>
  <c r="R8" i="6" s="1"/>
  <c r="S8" i="6" s="1"/>
  <c r="T8" i="6" s="1"/>
  <c r="U8" i="6" s="1"/>
  <c r="V8" i="6" s="1"/>
  <c r="W8" i="6" s="1"/>
  <c r="X8" i="6" s="1"/>
  <c r="Y8" i="6" s="1"/>
  <c r="Z8" i="6" s="1"/>
  <c r="AA8" i="6" s="1"/>
  <c r="AB8" i="6" s="1"/>
  <c r="AC8" i="6" s="1"/>
  <c r="AD8" i="6" s="1"/>
  <c r="AE8" i="6" s="1"/>
  <c r="M8" i="6"/>
  <c r="N8" i="6" s="1"/>
  <c r="O8" i="6" s="1"/>
  <c r="K6" i="6"/>
  <c r="J6" i="6"/>
  <c r="E5" i="6"/>
  <c r="D5" i="6"/>
  <c r="C5" i="6"/>
  <c r="E9" i="6" l="1"/>
  <c r="F5" i="6"/>
  <c r="K40" i="6"/>
  <c r="K47" i="6"/>
  <c r="K41" i="6"/>
  <c r="L6" i="6"/>
  <c r="B12" i="6"/>
  <c r="B11" i="6"/>
  <c r="B29" i="6" s="1"/>
  <c r="C9" i="6"/>
  <c r="D9" i="6"/>
  <c r="J40" i="6"/>
  <c r="J41" i="6" s="1"/>
  <c r="J47" i="6"/>
  <c r="B28" i="6" l="1"/>
  <c r="B30" i="6" s="1"/>
  <c r="B27" i="6"/>
  <c r="D11" i="6"/>
  <c r="D12" i="6"/>
  <c r="G5" i="6"/>
  <c r="F9" i="6"/>
  <c r="C11" i="6"/>
  <c r="C29" i="6" s="1"/>
  <c r="D29" i="6" s="1"/>
  <c r="E29" i="6" s="1"/>
  <c r="C12" i="6"/>
  <c r="L47" i="6"/>
  <c r="L41" i="6"/>
  <c r="L40" i="6"/>
  <c r="M6" i="6"/>
  <c r="E12" i="6"/>
  <c r="E11" i="6"/>
  <c r="D27" i="6" l="1"/>
  <c r="D28" i="6"/>
  <c r="M40" i="6"/>
  <c r="M47" i="6"/>
  <c r="M41" i="6"/>
  <c r="N6" i="6"/>
  <c r="E28" i="6"/>
  <c r="E27" i="6"/>
  <c r="F12" i="6"/>
  <c r="F11" i="6"/>
  <c r="F29" i="6" s="1"/>
  <c r="C27" i="6"/>
  <c r="C28" i="6"/>
  <c r="C30" i="6" s="1"/>
  <c r="H5" i="6"/>
  <c r="G9" i="6"/>
  <c r="C32" i="6" l="1"/>
  <c r="D30" i="6"/>
  <c r="F28" i="6"/>
  <c r="F27" i="6"/>
  <c r="G12" i="6"/>
  <c r="G11" i="6"/>
  <c r="G29" i="6" s="1"/>
  <c r="H9" i="6"/>
  <c r="I5" i="6"/>
  <c r="N40" i="6"/>
  <c r="N47" i="6"/>
  <c r="N41" i="6"/>
  <c r="O6" i="6"/>
  <c r="I28" i="6" l="1"/>
  <c r="I9" i="6"/>
  <c r="I27" i="6"/>
  <c r="J5" i="6"/>
  <c r="I42" i="6"/>
  <c r="I48" i="6"/>
  <c r="G27" i="6"/>
  <c r="G28" i="6"/>
  <c r="H11" i="6"/>
  <c r="H29" i="6" s="1"/>
  <c r="H12" i="6"/>
  <c r="D32" i="6"/>
  <c r="E30" i="6"/>
  <c r="O40" i="6"/>
  <c r="O41" i="6" s="1"/>
  <c r="O47" i="6"/>
  <c r="P6" i="6"/>
  <c r="E32" i="6" l="1"/>
  <c r="F30" i="6"/>
  <c r="I10" i="6"/>
  <c r="I11" i="6" s="1"/>
  <c r="I29" i="6" s="1"/>
  <c r="P47" i="6"/>
  <c r="P41" i="6"/>
  <c r="P40" i="6"/>
  <c r="Q6" i="6"/>
  <c r="H28" i="6"/>
  <c r="H27" i="6"/>
  <c r="J27" i="6"/>
  <c r="K5" i="6"/>
  <c r="J28" i="6"/>
  <c r="J9" i="6"/>
  <c r="J42" i="6"/>
  <c r="J48" i="6"/>
  <c r="K27" i="6" l="1"/>
  <c r="L5" i="6"/>
  <c r="K28" i="6"/>
  <c r="K9" i="6"/>
  <c r="K48" i="6"/>
  <c r="K42" i="6"/>
  <c r="F32" i="6"/>
  <c r="G30" i="6"/>
  <c r="Q40" i="6"/>
  <c r="Q41" i="6" s="1"/>
  <c r="Q47" i="6"/>
  <c r="R6" i="6"/>
  <c r="J10" i="6"/>
  <c r="J11" i="6"/>
  <c r="J29" i="6" s="1"/>
  <c r="L28" i="6" l="1"/>
  <c r="L9" i="6"/>
  <c r="L27" i="6"/>
  <c r="M5" i="6"/>
  <c r="L42" i="6"/>
  <c r="L48" i="6"/>
  <c r="R40" i="6"/>
  <c r="R41" i="6" s="1"/>
  <c r="R47" i="6"/>
  <c r="S6" i="6"/>
  <c r="G32" i="6"/>
  <c r="H30" i="6"/>
  <c r="K10" i="6"/>
  <c r="K11" i="6" s="1"/>
  <c r="K29" i="6" s="1"/>
  <c r="M28" i="6" l="1"/>
  <c r="M9" i="6"/>
  <c r="M27" i="6"/>
  <c r="N5" i="6"/>
  <c r="M48" i="6"/>
  <c r="M42" i="6"/>
  <c r="H32" i="6"/>
  <c r="I30" i="6"/>
  <c r="S40" i="6"/>
  <c r="S41" i="6" s="1"/>
  <c r="S47" i="6"/>
  <c r="T6" i="6"/>
  <c r="L10" i="6"/>
  <c r="L11" i="6" s="1"/>
  <c r="L29" i="6" s="1"/>
  <c r="I32" i="6" l="1"/>
  <c r="J30" i="6"/>
  <c r="N28" i="6"/>
  <c r="N27" i="6"/>
  <c r="O5" i="6"/>
  <c r="N9" i="6"/>
  <c r="N48" i="6"/>
  <c r="N42" i="6"/>
  <c r="T47" i="6"/>
  <c r="T40" i="6"/>
  <c r="T41" i="6" s="1"/>
  <c r="U6" i="6"/>
  <c r="M10" i="6"/>
  <c r="M11" i="6" s="1"/>
  <c r="M29" i="6" s="1"/>
  <c r="U40" i="6" l="1"/>
  <c r="U41" i="6" s="1"/>
  <c r="U47" i="6"/>
  <c r="V6" i="6"/>
  <c r="I36" i="6"/>
  <c r="I37" i="6" s="1"/>
  <c r="I49" i="6"/>
  <c r="I43" i="6"/>
  <c r="N10" i="6"/>
  <c r="N11" i="6"/>
  <c r="N29" i="6" s="1"/>
  <c r="J32" i="6"/>
  <c r="J36" i="6" s="1"/>
  <c r="J37" i="6" s="1"/>
  <c r="K30" i="6"/>
  <c r="O27" i="6"/>
  <c r="P5" i="6"/>
  <c r="O28" i="6"/>
  <c r="O9" i="6"/>
  <c r="O42" i="6"/>
  <c r="O48" i="6"/>
  <c r="V40" i="6" l="1"/>
  <c r="V41" i="6" s="1"/>
  <c r="V47" i="6"/>
  <c r="W6" i="6"/>
  <c r="P27" i="6"/>
  <c r="P28" i="6"/>
  <c r="P9" i="6"/>
  <c r="Q5" i="6"/>
  <c r="P48" i="6"/>
  <c r="P42" i="6"/>
  <c r="O11" i="6"/>
  <c r="O29" i="6" s="1"/>
  <c r="O10" i="6"/>
  <c r="K32" i="6"/>
  <c r="K36" i="6" s="1"/>
  <c r="K37" i="6" s="1"/>
  <c r="L30" i="6"/>
  <c r="J43" i="6"/>
  <c r="K43" i="6" s="1"/>
  <c r="L43" i="6" s="1"/>
  <c r="M43" i="6" s="1"/>
  <c r="N43" i="6" s="1"/>
  <c r="O43" i="6" s="1"/>
  <c r="P43" i="6" s="1"/>
  <c r="I44" i="6"/>
  <c r="J44" i="6" s="1"/>
  <c r="K44" i="6" s="1"/>
  <c r="L44" i="6" s="1"/>
  <c r="M44" i="6" s="1"/>
  <c r="N44" i="6" s="1"/>
  <c r="O44" i="6" s="1"/>
  <c r="P44" i="6" s="1"/>
  <c r="J49" i="6"/>
  <c r="K49" i="6" s="1"/>
  <c r="L49" i="6" s="1"/>
  <c r="M49" i="6" s="1"/>
  <c r="N49" i="6" s="1"/>
  <c r="O49" i="6" s="1"/>
  <c r="P49" i="6" s="1"/>
  <c r="I50" i="6"/>
  <c r="J50" i="6" s="1"/>
  <c r="K50" i="6" s="1"/>
  <c r="L50" i="6" s="1"/>
  <c r="M50" i="6" s="1"/>
  <c r="N50" i="6" s="1"/>
  <c r="O50" i="6" s="1"/>
  <c r="P50" i="6" s="1"/>
  <c r="Q28" i="6" l="1"/>
  <c r="Q9" i="6"/>
  <c r="Q27" i="6"/>
  <c r="R5" i="6"/>
  <c r="Q42" i="6"/>
  <c r="Q44" i="6" s="1"/>
  <c r="Q48" i="6"/>
  <c r="Q49" i="6" s="1"/>
  <c r="W40" i="6"/>
  <c r="W47" i="6"/>
  <c r="W41" i="6"/>
  <c r="X6" i="6"/>
  <c r="Q43" i="6"/>
  <c r="P10" i="6"/>
  <c r="P11" i="6" s="1"/>
  <c r="P29" i="6" s="1"/>
  <c r="Q50" i="6"/>
  <c r="L32" i="6"/>
  <c r="L36" i="6" s="1"/>
  <c r="L37" i="6" s="1"/>
  <c r="M30" i="6"/>
  <c r="R43" i="6" l="1"/>
  <c r="R9" i="6"/>
  <c r="R27" i="6"/>
  <c r="S5" i="6"/>
  <c r="R28" i="6"/>
  <c r="R42" i="6"/>
  <c r="R44" i="6" s="1"/>
  <c r="R48" i="6"/>
  <c r="R50" i="6" s="1"/>
  <c r="X47" i="6"/>
  <c r="X40" i="6"/>
  <c r="X41" i="6" s="1"/>
  <c r="Y6" i="6"/>
  <c r="M32" i="6"/>
  <c r="M36" i="6" s="1"/>
  <c r="M37" i="6" s="1"/>
  <c r="N30" i="6"/>
  <c r="Q10" i="6"/>
  <c r="Q11" i="6"/>
  <c r="Q29" i="6" s="1"/>
  <c r="R10" i="6" l="1"/>
  <c r="R11" i="6" s="1"/>
  <c r="R29" i="6" s="1"/>
  <c r="N32" i="6"/>
  <c r="N36" i="6" s="1"/>
  <c r="N37" i="6" s="1"/>
  <c r="O30" i="6"/>
  <c r="R49" i="6"/>
  <c r="Y40" i="6"/>
  <c r="Y41" i="6" s="1"/>
  <c r="Y47" i="6"/>
  <c r="Z6" i="6"/>
  <c r="S27" i="6"/>
  <c r="T5" i="6"/>
  <c r="S28" i="6"/>
  <c r="S9" i="6"/>
  <c r="S42" i="6"/>
  <c r="S43" i="6" s="1"/>
  <c r="S48" i="6"/>
  <c r="S50" i="6" s="1"/>
  <c r="S44" i="6" l="1"/>
  <c r="S10" i="6"/>
  <c r="S11" i="6"/>
  <c r="S29" i="6" s="1"/>
  <c r="T28" i="6"/>
  <c r="T9" i="6"/>
  <c r="T27" i="6"/>
  <c r="U5" i="6"/>
  <c r="T42" i="6"/>
  <c r="T43" i="6" s="1"/>
  <c r="T48" i="6"/>
  <c r="T50" i="6" s="1"/>
  <c r="S49" i="6"/>
  <c r="T49" i="6" s="1"/>
  <c r="O32" i="6"/>
  <c r="O36" i="6" s="1"/>
  <c r="O37" i="6" s="1"/>
  <c r="P30" i="6"/>
  <c r="Z40" i="6"/>
  <c r="Z41" i="6" s="1"/>
  <c r="Z47" i="6"/>
  <c r="AA6" i="6"/>
  <c r="U50" i="6" l="1"/>
  <c r="P32" i="6"/>
  <c r="P36" i="6" s="1"/>
  <c r="P37" i="6" s="1"/>
  <c r="Q30" i="6"/>
  <c r="U28" i="6"/>
  <c r="U9" i="6"/>
  <c r="U27" i="6"/>
  <c r="V5" i="6"/>
  <c r="U42" i="6"/>
  <c r="U43" i="6" s="1"/>
  <c r="U48" i="6"/>
  <c r="U49" i="6"/>
  <c r="AA40" i="6"/>
  <c r="AA41" i="6" s="1"/>
  <c r="AA47" i="6"/>
  <c r="AB6" i="6"/>
  <c r="T11" i="6"/>
  <c r="T29" i="6" s="1"/>
  <c r="T10" i="6"/>
  <c r="T44" i="6"/>
  <c r="AB47" i="6" l="1"/>
  <c r="AB40" i="6"/>
  <c r="AB41" i="6" s="1"/>
  <c r="AC6" i="6"/>
  <c r="V27" i="6"/>
  <c r="W5" i="6"/>
  <c r="V28" i="6"/>
  <c r="V9" i="6"/>
  <c r="V42" i="6"/>
  <c r="V43" i="6" s="1"/>
  <c r="V48" i="6"/>
  <c r="Q32" i="6"/>
  <c r="Q36" i="6" s="1"/>
  <c r="Q37" i="6" s="1"/>
  <c r="R30" i="6"/>
  <c r="U44" i="6"/>
  <c r="V44" i="6" s="1"/>
  <c r="V50" i="6"/>
  <c r="V49" i="6"/>
  <c r="U10" i="6"/>
  <c r="U11" i="6"/>
  <c r="U29" i="6" s="1"/>
  <c r="W50" i="6" l="1"/>
  <c r="W27" i="6"/>
  <c r="X5" i="6"/>
  <c r="W28" i="6"/>
  <c r="W9" i="6"/>
  <c r="W48" i="6"/>
  <c r="W42" i="6"/>
  <c r="W43" i="6" s="1"/>
  <c r="W49" i="6"/>
  <c r="W44" i="6"/>
  <c r="R32" i="6"/>
  <c r="R36" i="6" s="1"/>
  <c r="R37" i="6" s="1"/>
  <c r="S30" i="6"/>
  <c r="V10" i="6"/>
  <c r="V11" i="6"/>
  <c r="V29" i="6" s="1"/>
  <c r="AC40" i="6"/>
  <c r="AC47" i="6"/>
  <c r="AC41" i="6"/>
  <c r="AD6" i="6"/>
  <c r="S32" i="6" l="1"/>
  <c r="S36" i="6" s="1"/>
  <c r="S37" i="6" s="1"/>
  <c r="T30" i="6"/>
  <c r="X28" i="6"/>
  <c r="X9" i="6"/>
  <c r="X27" i="6"/>
  <c r="Y5" i="6"/>
  <c r="X42" i="6"/>
  <c r="X43" i="6" s="1"/>
  <c r="X48" i="6"/>
  <c r="X49" i="6" s="1"/>
  <c r="W11" i="6"/>
  <c r="W29" i="6" s="1"/>
  <c r="W10" i="6"/>
  <c r="AD40" i="6"/>
  <c r="AD41" i="6" s="1"/>
  <c r="AD47" i="6"/>
  <c r="AE6" i="6"/>
  <c r="X29" i="6" l="1"/>
  <c r="X11" i="6"/>
  <c r="X10" i="6"/>
  <c r="X50" i="6"/>
  <c r="Y50" i="6" s="1"/>
  <c r="X44" i="6"/>
  <c r="AE40" i="6"/>
  <c r="AE47" i="6"/>
  <c r="AE41" i="6"/>
  <c r="Y28" i="6"/>
  <c r="Y9" i="6"/>
  <c r="Y27" i="6"/>
  <c r="Z5" i="6"/>
  <c r="Y48" i="6"/>
  <c r="Y49" i="6" s="1"/>
  <c r="Y42" i="6"/>
  <c r="Y43" i="6" s="1"/>
  <c r="T32" i="6"/>
  <c r="T36" i="6" s="1"/>
  <c r="T37" i="6" s="1"/>
  <c r="U30" i="6"/>
  <c r="Y11" i="6" l="1"/>
  <c r="Y29" i="6" s="1"/>
  <c r="Y10" i="6"/>
  <c r="Z50" i="6"/>
  <c r="U32" i="6"/>
  <c r="U36" i="6" s="1"/>
  <c r="U37" i="6" s="1"/>
  <c r="V30" i="6"/>
  <c r="Z27" i="6"/>
  <c r="AA5" i="6"/>
  <c r="Z28" i="6"/>
  <c r="Z9" i="6"/>
  <c r="Z48" i="6"/>
  <c r="Z49" i="6" s="1"/>
  <c r="Z42" i="6"/>
  <c r="Z43" i="6" s="1"/>
  <c r="Y44" i="6"/>
  <c r="AA27" i="6" l="1"/>
  <c r="AB5" i="6"/>
  <c r="AA28" i="6"/>
  <c r="AA9" i="6"/>
  <c r="AA48" i="6"/>
  <c r="AA49" i="6" s="1"/>
  <c r="AA42" i="6"/>
  <c r="AA43" i="6" s="1"/>
  <c r="Z10" i="6"/>
  <c r="Z11" i="6"/>
  <c r="Z29" i="6" s="1"/>
  <c r="V32" i="6"/>
  <c r="V36" i="6" s="1"/>
  <c r="V37" i="6" s="1"/>
  <c r="W30" i="6"/>
  <c r="Z44" i="6"/>
  <c r="AA44" i="6" s="1"/>
  <c r="AB44" i="6" l="1"/>
  <c r="AA10" i="6"/>
  <c r="AA11" i="6" s="1"/>
  <c r="AA29" i="6" s="1"/>
  <c r="W32" i="6"/>
  <c r="W36" i="6" s="1"/>
  <c r="W37" i="6" s="1"/>
  <c r="X30" i="6"/>
  <c r="AA50" i="6"/>
  <c r="AB28" i="6"/>
  <c r="AB9" i="6"/>
  <c r="AB27" i="6"/>
  <c r="AC5" i="6"/>
  <c r="AB42" i="6"/>
  <c r="AB43" i="6" s="1"/>
  <c r="AB48" i="6"/>
  <c r="AB49" i="6" s="1"/>
  <c r="X32" i="6" l="1"/>
  <c r="X36" i="6" s="1"/>
  <c r="X37" i="6" s="1"/>
  <c r="Y30" i="6"/>
  <c r="AB10" i="6"/>
  <c r="AB11" i="6" s="1"/>
  <c r="AB29" i="6" s="1"/>
  <c r="AC28" i="6"/>
  <c r="AC9" i="6"/>
  <c r="AC27" i="6"/>
  <c r="AD5" i="6"/>
  <c r="AC42" i="6"/>
  <c r="AC43" i="6" s="1"/>
  <c r="AC48" i="6"/>
  <c r="AC49" i="6" s="1"/>
  <c r="AB50" i="6"/>
  <c r="AD28" i="6" l="1"/>
  <c r="AD9" i="6"/>
  <c r="AD27" i="6"/>
  <c r="AE5" i="6"/>
  <c r="AD48" i="6"/>
  <c r="AD49" i="6" s="1"/>
  <c r="AD42" i="6"/>
  <c r="AD43" i="6" s="1"/>
  <c r="AC44" i="6"/>
  <c r="AD44" i="6" s="1"/>
  <c r="AC50" i="6"/>
  <c r="AC10" i="6"/>
  <c r="AC11" i="6" s="1"/>
  <c r="AC29" i="6" s="1"/>
  <c r="Y32" i="6"/>
  <c r="Y36" i="6" s="1"/>
  <c r="Y37" i="6" s="1"/>
  <c r="Z30" i="6"/>
  <c r="Z32" i="6" l="1"/>
  <c r="Z36" i="6" s="1"/>
  <c r="Z37" i="6" s="1"/>
  <c r="AA30" i="6"/>
  <c r="AD50" i="6"/>
  <c r="AE27" i="6"/>
  <c r="AE28" i="6"/>
  <c r="AE9" i="6"/>
  <c r="AE48" i="6"/>
  <c r="AE49" i="6" s="1"/>
  <c r="AE42" i="6"/>
  <c r="AE43" i="6" s="1"/>
  <c r="AE44" i="6"/>
  <c r="AD10" i="6"/>
  <c r="AD11" i="6"/>
  <c r="AD29" i="6" s="1"/>
  <c r="AE50" i="6" l="1"/>
  <c r="AE10" i="6"/>
  <c r="AE11" i="6" s="1"/>
  <c r="AE29" i="6" s="1"/>
  <c r="AA32" i="6"/>
  <c r="AA36" i="6" s="1"/>
  <c r="AA37" i="6" s="1"/>
  <c r="AB30" i="6"/>
  <c r="AB32" i="6" l="1"/>
  <c r="AB36" i="6" s="1"/>
  <c r="AB37" i="6" s="1"/>
  <c r="AC30" i="6"/>
  <c r="AC32" i="6" l="1"/>
  <c r="AC36" i="6" s="1"/>
  <c r="AC37" i="6" s="1"/>
  <c r="AD30" i="6"/>
  <c r="AD32" i="6" l="1"/>
  <c r="AD36" i="6" s="1"/>
  <c r="AD37" i="6" s="1"/>
  <c r="AE30" i="6"/>
  <c r="AE32" i="6" s="1"/>
  <c r="AE36" i="6" s="1"/>
  <c r="AE37" i="6" s="1"/>
</calcChain>
</file>

<file path=xl/sharedStrings.xml><?xml version="1.0" encoding="utf-8"?>
<sst xmlns="http://schemas.openxmlformats.org/spreadsheetml/2006/main" count="163" uniqueCount="68">
  <si>
    <t>2025 (прогноз)</t>
  </si>
  <si>
    <t xml:space="preserve">2024 (прогноз) </t>
  </si>
  <si>
    <t xml:space="preserve">2023 (прогноз) </t>
  </si>
  <si>
    <t xml:space="preserve">Блок А. Исходные данные </t>
  </si>
  <si>
    <t xml:space="preserve">12. Цепные индексы-дефляторы для прогноза стоимости работ по КР в будущие периоды </t>
  </si>
  <si>
    <t xml:space="preserve">Блок В. Расчетные показатели </t>
  </si>
  <si>
    <t xml:space="preserve">2026 (прогноз) </t>
  </si>
  <si>
    <t xml:space="preserve">2027 (прогноз) </t>
  </si>
  <si>
    <t xml:space="preserve">2028 (прогноз) </t>
  </si>
  <si>
    <t xml:space="preserve">2029 (прогноз) </t>
  </si>
  <si>
    <t xml:space="preserve">2030 (прогноз) </t>
  </si>
  <si>
    <t xml:space="preserve">2031 (прогноз) </t>
  </si>
  <si>
    <t xml:space="preserve">2032 (прогноз) </t>
  </si>
  <si>
    <t xml:space="preserve">2033 (прогноз) </t>
  </si>
  <si>
    <t xml:space="preserve">2034 (прогноз) </t>
  </si>
  <si>
    <t xml:space="preserve">2035 (прогноз) </t>
  </si>
  <si>
    <t xml:space="preserve">2036 (прогноз) </t>
  </si>
  <si>
    <t xml:space="preserve">2037 (прогноз) </t>
  </si>
  <si>
    <t xml:space="preserve">2038 (прогноз) </t>
  </si>
  <si>
    <t xml:space="preserve">2039 (прогноз) </t>
  </si>
  <si>
    <t xml:space="preserve">2040 (прогноз) </t>
  </si>
  <si>
    <t xml:space="preserve">2041 (прогноз) </t>
  </si>
  <si>
    <t xml:space="preserve">2042 (прогноз) </t>
  </si>
  <si>
    <t xml:space="preserve">2043 (прогноз) </t>
  </si>
  <si>
    <t xml:space="preserve">2044 (прогноз) </t>
  </si>
  <si>
    <t>1. Площадь помещений, на которую начисляются взносы на КР, кв. м</t>
  </si>
  <si>
    <t>2. Установленный решением субъекта РФ минимальный размер взноса на КР, руб./кв. м в месяц</t>
  </si>
  <si>
    <t xml:space="preserve">4. Прогноз индекса потребительских цен, % </t>
  </si>
  <si>
    <t xml:space="preserve">5. Годовой размер начисленных взносов на КР, руб. </t>
  </si>
  <si>
    <t xml:space="preserve">6. Годовой размер уплаченных взносов на КР, руб.  </t>
  </si>
  <si>
    <t xml:space="preserve">7. Годовой размер задолженности по взносам на КР, руб. </t>
  </si>
  <si>
    <t xml:space="preserve">8. Уровень собираемости взносов на КР, % </t>
  </si>
  <si>
    <t>-</t>
  </si>
  <si>
    <t xml:space="preserve">11.1. Замена лифтов - 2022 год </t>
  </si>
  <si>
    <t xml:space="preserve">11.2. Ремонт внутридомовых инженерных систем ГВС и ХВС (стояки) - 2029 год </t>
  </si>
  <si>
    <t xml:space="preserve">11.3. Ремонт внутридомвых систем водоотведения (канализация) - 2032 год </t>
  </si>
  <si>
    <t xml:space="preserve">11.4. Ремонт внутридомовых систем отопления - 2036 год </t>
  </si>
  <si>
    <t xml:space="preserve">11.5. Ремонт кровли - 2038 год </t>
  </si>
  <si>
    <t>11.6. Ремонт фасада - 2040 год</t>
  </si>
  <si>
    <t>11.7. Ремонт внутридомовых систем электроснабжения - 2044</t>
  </si>
  <si>
    <t>11.8. РАБОТА 8</t>
  </si>
  <si>
    <t xml:space="preserve">1. Ежемесячные поступления на спец. счет с учетом уровня собираемости взносов, доп. поступений и  доп. взноса (при наличии), руб. </t>
  </si>
  <si>
    <t xml:space="preserve">2. Годовые поступления на спец. счет с учетом уровня собираемости взносов, доп. поступлений и доп. взноса (при наличии), руб. </t>
  </si>
  <si>
    <t xml:space="preserve">3. Размер задолженности по взносам на КР накопленным итогом, руб. </t>
  </si>
  <si>
    <t>4. Остаток средств на спец. счете на конец года с учетом расходования средств на проведение работ по КР, руб.</t>
  </si>
  <si>
    <t xml:space="preserve">5. Расходы на работы по КР, руб.  </t>
  </si>
  <si>
    <t>Суммарный взнос на КР, руб./кв.м. в месяц</t>
  </si>
  <si>
    <t>Доля доп. взноса от минимального  размера взноса на КР, %</t>
  </si>
  <si>
    <t>3. Установление фиксированного  значения дополнительного взноса на КР в денежном выражении</t>
  </si>
  <si>
    <t>ФИНАНСОВАЯ МОДЕЛЬ 2. Долгосрочное планирование капремонта МКД. ПРИМЕР 2.</t>
  </si>
  <si>
    <t xml:space="preserve">3. Дополнительный взнос на КР, установленный ОСС (при наличии), руб./кв. м в месяц </t>
  </si>
  <si>
    <t xml:space="preserve">9. Дополнительные годовые поступления на спец. счет (проценты по депозиту, плата за аренду общедомового имущества и др.), руб. </t>
  </si>
  <si>
    <r>
      <t xml:space="preserve">10. Стоимость выполненных работ по КР в период </t>
    </r>
    <r>
      <rPr>
        <u/>
        <sz val="11"/>
        <color theme="1"/>
        <rFont val="Times New Roman"/>
        <family val="1"/>
      </rPr>
      <t>до 2021 года включительно,</t>
    </r>
    <r>
      <rPr>
        <sz val="11"/>
        <color theme="1"/>
        <rFont val="Times New Roman"/>
        <family val="1"/>
        <charset val="204"/>
      </rPr>
      <t xml:space="preserve"> руб.</t>
    </r>
    <r>
      <rPr>
        <sz val="11"/>
        <rFont val="Times New Roman"/>
        <family val="1"/>
        <charset val="204"/>
      </rPr>
      <t xml:space="preserve"> (1-ая работа выполнена не ранее 2016 года) </t>
    </r>
  </si>
  <si>
    <t xml:space="preserve">11. Перечень работ по КР и их стоимость на текущий момент и год проведения работ по КР, руб.: </t>
  </si>
  <si>
    <t>11.8. РАБОТА 9</t>
  </si>
  <si>
    <t>6. Оценка достаточности средств для проведения работ по КР (дефицит(-) / профицит(+) средств), руб.</t>
  </si>
  <si>
    <t>Блок С. Варианты привлечения средств (восполнения дефицита средств) для финансирования КР</t>
  </si>
  <si>
    <t xml:space="preserve">1. Установление ежемесячного дополнительного взноса на КР  на определенный период  для полного покрытия дефицита </t>
  </si>
  <si>
    <t xml:space="preserve">Период уплаты доп. взноса на КР, мес. </t>
  </si>
  <si>
    <t xml:space="preserve">Размер доп. взноса на КР в зависимости от периода его уплаты, руб./кв. м в месяц </t>
  </si>
  <si>
    <t>Суммарный взнос на КР, руб./кв. м. в месяц</t>
  </si>
  <si>
    <t>2. Установление дополнительного взноса на КР в размере опреределенной доли от минимального рамра взноса на КР</t>
  </si>
  <si>
    <t>Размер дополнительного взноса в денежном выражении, руб.</t>
  </si>
  <si>
    <t xml:space="preserve">Годовые поступления на специальный счет с учетом уровня собираемости взносов и дополнительного взноса на КР, руб. </t>
  </si>
  <si>
    <t xml:space="preserve">Размер поступлений на спец. счет накопленым итогом, руб. </t>
  </si>
  <si>
    <t xml:space="preserve">Остаток средств на спец. счете с учетом выполненных работ по КР, руб. </t>
  </si>
  <si>
    <t xml:space="preserve">Размер взноса на КР, руб./кв. м в месяц </t>
  </si>
  <si>
    <t xml:space="preserve">Суммарный взнос на КР, руб. кв. м/месяц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</si>
</sst>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4" formatCode="_-* #,##0\ _₽_-;\-* #,##0\ _₽_-;_-* &quot;-&quot;??\ _₽_-;_-@_-"/>
    <numFmt numFmtId="165" formatCode="0.0"/>
    <numFmt numFmtId="166" formatCode="#,##0.0"/>
    <numFmt numFmtId="167" formatCode="#,##0.00_ ;[Red]\-#,##0.00\ "/>
  </numFmts>
  <fonts count="18" x14ac:knownFonts="1">
    <font>
      <sz val="14"/>
      <color theme="1"/>
      <name val="Times New Roman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0"/>
      <name val="Times New Roman"/>
      <family val="1"/>
      <charset val="204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u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</cellStyleXfs>
  <cellXfs count="146">
    <xf numFmtId="0" fontId="0" fillId="0" borderId="0" xfId="0"/>
    <xf numFmtId="0" fontId="2" fillId="0" borderId="0" xfId="1" applyFont="1"/>
    <xf numFmtId="0" fontId="2" fillId="0" borderId="0" xfId="1" applyFont="1" applyBorder="1"/>
    <xf numFmtId="0" fontId="2" fillId="0" borderId="3" xfId="1" applyFont="1" applyBorder="1"/>
    <xf numFmtId="0" fontId="2" fillId="2" borderId="0" xfId="1" applyFont="1" applyFill="1" applyBorder="1" applyAlignment="1">
      <alignment horizontal="center" vertical="center"/>
    </xf>
    <xf numFmtId="165" fontId="2" fillId="3" borderId="0" xfId="1" applyNumberFormat="1" applyFont="1" applyFill="1" applyBorder="1" applyAlignment="1">
      <alignment horizontal="center" vertical="center" wrapText="1"/>
    </xf>
    <xf numFmtId="9" fontId="2" fillId="2" borderId="0" xfId="2" applyFont="1" applyFill="1" applyBorder="1" applyAlignment="1">
      <alignment horizontal="center" vertical="center"/>
    </xf>
    <xf numFmtId="9" fontId="2" fillId="3" borderId="0" xfId="2" applyFont="1" applyFill="1" applyBorder="1" applyAlignment="1">
      <alignment horizontal="center" vertical="center"/>
    </xf>
    <xf numFmtId="164" fontId="2" fillId="2" borderId="0" xfId="3" applyNumberFormat="1" applyFont="1" applyFill="1" applyBorder="1" applyAlignment="1">
      <alignment horizontal="center" vertical="center"/>
    </xf>
    <xf numFmtId="164" fontId="2" fillId="3" borderId="0" xfId="3" applyNumberFormat="1" applyFont="1" applyFill="1" applyBorder="1" applyAlignment="1">
      <alignment horizontal="center" vertical="center"/>
    </xf>
    <xf numFmtId="164" fontId="3" fillId="3" borderId="0" xfId="3" applyNumberFormat="1" applyFont="1" applyFill="1" applyBorder="1" applyAlignment="1">
      <alignment horizontal="center" vertical="center"/>
    </xf>
    <xf numFmtId="164" fontId="2" fillId="4" borderId="0" xfId="1" applyNumberFormat="1" applyFont="1" applyFill="1" applyBorder="1" applyAlignment="1">
      <alignment horizontal="center" vertical="center"/>
    </xf>
    <xf numFmtId="0" fontId="2" fillId="6" borderId="0" xfId="1" applyFont="1" applyFill="1" applyBorder="1" applyAlignment="1">
      <alignment horizontal="center" vertical="center"/>
    </xf>
    <xf numFmtId="0" fontId="2" fillId="7" borderId="0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4" borderId="2" xfId="1" applyFont="1" applyFill="1" applyBorder="1" applyAlignment="1">
      <alignment horizontal="left" vertical="center" wrapText="1"/>
    </xf>
    <xf numFmtId="0" fontId="2" fillId="6" borderId="1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left" vertical="center" wrapText="1"/>
    </xf>
    <xf numFmtId="9" fontId="2" fillId="2" borderId="1" xfId="2" applyFont="1" applyFill="1" applyBorder="1" applyAlignment="1">
      <alignment horizontal="center" vertical="center" wrapText="1"/>
    </xf>
    <xf numFmtId="2" fontId="4" fillId="2" borderId="1" xfId="1" applyNumberFormat="1" applyFont="1" applyFill="1" applyBorder="1" applyAlignment="1">
      <alignment horizontal="center" vertical="center"/>
    </xf>
    <xf numFmtId="2" fontId="4" fillId="7" borderId="1" xfId="1" applyNumberFormat="1" applyFont="1" applyFill="1" applyBorder="1" applyAlignment="1">
      <alignment horizontal="center" vertical="center"/>
    </xf>
    <xf numFmtId="2" fontId="4" fillId="3" borderId="1" xfId="1" applyNumberFormat="1" applyFont="1" applyFill="1" applyBorder="1" applyAlignment="1">
      <alignment horizontal="center" vertical="center"/>
    </xf>
    <xf numFmtId="164" fontId="2" fillId="3" borderId="7" xfId="3" applyNumberFormat="1" applyFont="1" applyFill="1" applyBorder="1" applyAlignment="1">
      <alignment horizontal="center" vertical="center"/>
    </xf>
    <xf numFmtId="0" fontId="3" fillId="8" borderId="9" xfId="1" applyFont="1" applyFill="1" applyBorder="1" applyAlignment="1">
      <alignment horizontal="left" wrapText="1"/>
    </xf>
    <xf numFmtId="0" fontId="2" fillId="6" borderId="2" xfId="1" applyFont="1" applyFill="1" applyBorder="1" applyAlignment="1">
      <alignment horizontal="left" wrapText="1" indent="1"/>
    </xf>
    <xf numFmtId="0" fontId="2" fillId="2" borderId="3" xfId="1" applyFont="1" applyFill="1" applyBorder="1" applyAlignment="1">
      <alignment horizontal="center" vertical="center"/>
    </xf>
    <xf numFmtId="0" fontId="2" fillId="7" borderId="3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left" vertical="center" wrapText="1"/>
    </xf>
    <xf numFmtId="0" fontId="2" fillId="2" borderId="4" xfId="1" applyFont="1" applyFill="1" applyBorder="1" applyAlignment="1">
      <alignment horizontal="left" vertical="center" wrapText="1"/>
    </xf>
    <xf numFmtId="2" fontId="4" fillId="3" borderId="8" xfId="1" applyNumberFormat="1" applyFont="1" applyFill="1" applyBorder="1" applyAlignment="1">
      <alignment horizontal="center" vertical="center"/>
    </xf>
    <xf numFmtId="0" fontId="2" fillId="4" borderId="3" xfId="1" applyFont="1" applyFill="1" applyBorder="1" applyAlignment="1">
      <alignment horizontal="center" vertical="center"/>
    </xf>
    <xf numFmtId="164" fontId="2" fillId="5" borderId="3" xfId="3" applyNumberFormat="1" applyFont="1" applyFill="1" applyBorder="1" applyAlignment="1">
      <alignment horizontal="center" vertical="center"/>
    </xf>
    <xf numFmtId="3" fontId="2" fillId="4" borderId="0" xfId="1" applyNumberFormat="1" applyFont="1" applyFill="1" applyBorder="1" applyAlignment="1">
      <alignment horizontal="center" vertical="center"/>
    </xf>
    <xf numFmtId="0" fontId="12" fillId="0" borderId="0" xfId="1" applyFont="1" applyAlignment="1">
      <alignment wrapText="1"/>
    </xf>
    <xf numFmtId="0" fontId="2" fillId="0" borderId="0" xfId="1" applyFont="1" applyAlignment="1">
      <alignment horizontal="center" vertical="center" wrapText="1"/>
    </xf>
    <xf numFmtId="0" fontId="8" fillId="11" borderId="10" xfId="1" applyFont="1" applyFill="1" applyBorder="1"/>
    <xf numFmtId="0" fontId="2" fillId="3" borderId="3" xfId="1" applyFont="1" applyFill="1" applyBorder="1" applyAlignment="1">
      <alignment horizontal="center" vertical="center"/>
    </xf>
    <xf numFmtId="0" fontId="2" fillId="3" borderId="3" xfId="1" applyFont="1" applyFill="1" applyBorder="1"/>
    <xf numFmtId="0" fontId="2" fillId="3" borderId="6" xfId="1" applyFont="1" applyFill="1" applyBorder="1"/>
    <xf numFmtId="0" fontId="2" fillId="3" borderId="0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left" wrapText="1"/>
    </xf>
    <xf numFmtId="0" fontId="3" fillId="2" borderId="0" xfId="1" applyFont="1" applyFill="1" applyBorder="1" applyAlignment="1">
      <alignment horizontal="center" vertical="center" wrapText="1"/>
    </xf>
    <xf numFmtId="2" fontId="3" fillId="7" borderId="0" xfId="1" applyNumberFormat="1" applyFont="1" applyFill="1" applyBorder="1" applyAlignment="1">
      <alignment horizontal="center" vertical="center" wrapText="1"/>
    </xf>
    <xf numFmtId="165" fontId="2" fillId="3" borderId="0" xfId="1" applyNumberFormat="1" applyFont="1" applyFill="1" applyBorder="1" applyAlignment="1"/>
    <xf numFmtId="165" fontId="2" fillId="3" borderId="7" xfId="1" applyNumberFormat="1" applyFont="1" applyFill="1" applyBorder="1" applyAlignment="1"/>
    <xf numFmtId="0" fontId="2" fillId="2" borderId="5" xfId="1" applyFont="1" applyFill="1" applyBorder="1" applyAlignment="1">
      <alignment horizontal="left" wrapText="1"/>
    </xf>
    <xf numFmtId="2" fontId="3" fillId="2" borderId="0" xfId="1" applyNumberFormat="1" applyFont="1" applyFill="1" applyBorder="1" applyAlignment="1">
      <alignment horizontal="center" vertical="center" wrapText="1"/>
    </xf>
    <xf numFmtId="2" fontId="9" fillId="3" borderId="0" xfId="1" applyNumberFormat="1" applyFont="1" applyFill="1" applyBorder="1" applyAlignment="1">
      <alignment horizontal="center" vertical="center" wrapText="1"/>
    </xf>
    <xf numFmtId="2" fontId="9" fillId="3" borderId="7" xfId="1" applyNumberFormat="1" applyFont="1" applyFill="1" applyBorder="1" applyAlignment="1">
      <alignment horizontal="center"/>
    </xf>
    <xf numFmtId="9" fontId="2" fillId="3" borderId="0" xfId="1" applyNumberFormat="1" applyFont="1" applyFill="1" applyBorder="1" applyAlignment="1"/>
    <xf numFmtId="9" fontId="2" fillId="3" borderId="7" xfId="1" applyNumberFormat="1" applyFont="1" applyFill="1" applyBorder="1" applyAlignment="1"/>
    <xf numFmtId="3" fontId="2" fillId="2" borderId="0" xfId="3" applyNumberFormat="1" applyFont="1" applyFill="1" applyBorder="1" applyAlignment="1">
      <alignment horizontal="center" vertical="center"/>
    </xf>
    <xf numFmtId="3" fontId="2" fillId="3" borderId="0" xfId="3" applyNumberFormat="1" applyFont="1" applyFill="1" applyBorder="1" applyAlignment="1">
      <alignment horizontal="center" vertical="center"/>
    </xf>
    <xf numFmtId="3" fontId="2" fillId="3" borderId="7" xfId="3" applyNumberFormat="1" applyFont="1" applyFill="1" applyBorder="1" applyAlignment="1">
      <alignment horizontal="center" vertical="center"/>
    </xf>
    <xf numFmtId="3" fontId="3" fillId="2" borderId="0" xfId="3" applyNumberFormat="1" applyFont="1" applyFill="1" applyBorder="1" applyAlignment="1">
      <alignment horizontal="center" vertical="center"/>
    </xf>
    <xf numFmtId="9" fontId="9" fillId="3" borderId="0" xfId="2" applyFont="1" applyFill="1" applyBorder="1" applyAlignment="1">
      <alignment horizontal="center" vertical="center"/>
    </xf>
    <xf numFmtId="9" fontId="2" fillId="3" borderId="0" xfId="2" applyFont="1" applyFill="1" applyBorder="1" applyAlignment="1">
      <alignment horizontal="center" vertical="center" wrapText="1"/>
    </xf>
    <xf numFmtId="9" fontId="2" fillId="3" borderId="7" xfId="2" applyFont="1" applyFill="1" applyBorder="1" applyAlignment="1">
      <alignment horizontal="center" vertical="center" wrapText="1"/>
    </xf>
    <xf numFmtId="3" fontId="2" fillId="2" borderId="5" xfId="1" applyNumberFormat="1" applyFont="1" applyFill="1" applyBorder="1" applyAlignment="1">
      <alignment horizontal="left" vertical="center" wrapText="1"/>
    </xf>
    <xf numFmtId="3" fontId="9" fillId="3" borderId="0" xfId="2" applyNumberFormat="1" applyFont="1" applyFill="1" applyBorder="1" applyAlignment="1">
      <alignment horizontal="center" vertical="center"/>
    </xf>
    <xf numFmtId="3" fontId="9" fillId="3" borderId="7" xfId="2" applyNumberFormat="1" applyFont="1" applyFill="1" applyBorder="1" applyAlignment="1">
      <alignment horizontal="center" vertical="center" wrapText="1"/>
    </xf>
    <xf numFmtId="3" fontId="2" fillId="0" borderId="0" xfId="1" applyNumberFormat="1" applyFont="1" applyBorder="1"/>
    <xf numFmtId="0" fontId="9" fillId="3" borderId="0" xfId="2" applyNumberFormat="1" applyFont="1" applyFill="1" applyBorder="1" applyAlignment="1">
      <alignment horizontal="center" vertical="center"/>
    </xf>
    <xf numFmtId="1" fontId="9" fillId="3" borderId="7" xfId="2" applyNumberFormat="1" applyFont="1" applyFill="1" applyBorder="1" applyAlignment="1">
      <alignment horizontal="center" vertical="center" wrapText="1"/>
    </xf>
    <xf numFmtId="0" fontId="11" fillId="2" borderId="0" xfId="2" applyNumberFormat="1" applyFont="1" applyFill="1" applyBorder="1" applyAlignment="1">
      <alignment horizontal="center" vertical="center" wrapText="1"/>
    </xf>
    <xf numFmtId="0" fontId="2" fillId="3" borderId="0" xfId="1" applyFont="1" applyFill="1" applyBorder="1" applyAlignment="1"/>
    <xf numFmtId="0" fontId="2" fillId="3" borderId="0" xfId="1" applyFont="1" applyFill="1" applyBorder="1"/>
    <xf numFmtId="0" fontId="2" fillId="3" borderId="7" xfId="1" applyFont="1" applyFill="1" applyBorder="1"/>
    <xf numFmtId="0" fontId="2" fillId="2" borderId="2" xfId="1" applyFont="1" applyFill="1" applyBorder="1" applyAlignment="1">
      <alignment horizontal="left" vertical="center" wrapText="1" indent="1"/>
    </xf>
    <xf numFmtId="3" fontId="3" fillId="7" borderId="12" xfId="3" applyNumberFormat="1" applyFont="1" applyFill="1" applyBorder="1" applyAlignment="1">
      <alignment horizontal="center" vertical="center"/>
    </xf>
    <xf numFmtId="3" fontId="3" fillId="7" borderId="0" xfId="3" applyNumberFormat="1" applyFont="1" applyFill="1" applyBorder="1" applyAlignment="1">
      <alignment horizontal="center" vertical="center"/>
    </xf>
    <xf numFmtId="164" fontId="2" fillId="3" borderId="12" xfId="1" applyNumberFormat="1" applyFont="1" applyFill="1" applyBorder="1" applyAlignment="1">
      <alignment vertical="center"/>
    </xf>
    <xf numFmtId="164" fontId="2" fillId="3" borderId="0" xfId="1" applyNumberFormat="1" applyFont="1" applyFill="1" applyBorder="1" applyAlignment="1">
      <alignment vertical="center"/>
    </xf>
    <xf numFmtId="164" fontId="2" fillId="3" borderId="7" xfId="1" applyNumberFormat="1" applyFont="1" applyFill="1" applyBorder="1" applyAlignment="1">
      <alignment vertical="center"/>
    </xf>
    <xf numFmtId="164" fontId="2" fillId="3" borderId="12" xfId="1" applyNumberFormat="1" applyFont="1" applyFill="1" applyBorder="1"/>
    <xf numFmtId="164" fontId="2" fillId="3" borderId="0" xfId="1" applyNumberFormat="1" applyFont="1" applyFill="1" applyBorder="1"/>
    <xf numFmtId="164" fontId="2" fillId="3" borderId="7" xfId="1" applyNumberFormat="1" applyFont="1" applyFill="1" applyBorder="1"/>
    <xf numFmtId="164" fontId="2" fillId="3" borderId="12" xfId="3" applyNumberFormat="1" applyFont="1" applyFill="1" applyBorder="1" applyAlignment="1">
      <alignment horizontal="center" vertical="center"/>
    </xf>
    <xf numFmtId="3" fontId="2" fillId="3" borderId="12" xfId="1" applyNumberFormat="1" applyFont="1" applyFill="1" applyBorder="1" applyAlignment="1">
      <alignment horizontal="center"/>
    </xf>
    <xf numFmtId="3" fontId="2" fillId="3" borderId="7" xfId="1" applyNumberFormat="1" applyFont="1" applyFill="1" applyBorder="1" applyAlignment="1">
      <alignment horizontal="center" vertical="center"/>
    </xf>
    <xf numFmtId="0" fontId="8" fillId="10" borderId="10" xfId="1" applyFont="1" applyFill="1" applyBorder="1"/>
    <xf numFmtId="0" fontId="2" fillId="5" borderId="3" xfId="1" applyFont="1" applyFill="1" applyBorder="1" applyAlignment="1"/>
    <xf numFmtId="0" fontId="2" fillId="5" borderId="3" xfId="1" applyFont="1" applyFill="1" applyBorder="1"/>
    <xf numFmtId="0" fontId="2" fillId="5" borderId="6" xfId="1" applyFont="1" applyFill="1" applyBorder="1"/>
    <xf numFmtId="3" fontId="10" fillId="5" borderId="0" xfId="1" applyNumberFormat="1" applyFont="1" applyFill="1" applyBorder="1" applyAlignment="1">
      <alignment horizontal="center" vertical="center"/>
    </xf>
    <xf numFmtId="3" fontId="10" fillId="5" borderId="7" xfId="1" applyNumberFormat="1" applyFont="1" applyFill="1" applyBorder="1" applyAlignment="1">
      <alignment horizontal="center" vertical="center"/>
    </xf>
    <xf numFmtId="3" fontId="2" fillId="5" borderId="0" xfId="1" applyNumberFormat="1" applyFont="1" applyFill="1" applyBorder="1" applyAlignment="1">
      <alignment horizontal="center" vertical="center"/>
    </xf>
    <xf numFmtId="3" fontId="2" fillId="5" borderId="7" xfId="1" applyNumberFormat="1" applyFont="1" applyFill="1" applyBorder="1" applyAlignment="1">
      <alignment horizontal="center" vertical="center"/>
    </xf>
    <xf numFmtId="0" fontId="8" fillId="9" borderId="11" xfId="1" applyFont="1" applyFill="1" applyBorder="1" applyAlignment="1">
      <alignment horizontal="left" wrapText="1"/>
    </xf>
    <xf numFmtId="0" fontId="2" fillId="6" borderId="3" xfId="1" applyFont="1" applyFill="1" applyBorder="1" applyAlignment="1">
      <alignment horizontal="center" vertical="center"/>
    </xf>
    <xf numFmtId="38" fontId="2" fillId="12" borderId="3" xfId="1" applyNumberFormat="1" applyFont="1" applyFill="1" applyBorder="1" applyAlignment="1">
      <alignment horizontal="center" vertical="center"/>
    </xf>
    <xf numFmtId="38" fontId="2" fillId="12" borderId="3" xfId="1" applyNumberFormat="1" applyFont="1" applyFill="1" applyBorder="1"/>
    <xf numFmtId="0" fontId="2" fillId="12" borderId="3" xfId="1" applyFont="1" applyFill="1" applyBorder="1"/>
    <xf numFmtId="164" fontId="2" fillId="12" borderId="3" xfId="1" applyNumberFormat="1" applyFont="1" applyFill="1" applyBorder="1"/>
    <xf numFmtId="164" fontId="2" fillId="12" borderId="6" xfId="1" applyNumberFormat="1" applyFont="1" applyFill="1" applyBorder="1"/>
    <xf numFmtId="164" fontId="2" fillId="6" borderId="0" xfId="1" applyNumberFormat="1" applyFont="1" applyFill="1" applyBorder="1" applyAlignment="1">
      <alignment horizontal="center" vertical="center"/>
    </xf>
    <xf numFmtId="38" fontId="2" fillId="12" borderId="0" xfId="1" applyNumberFormat="1" applyFont="1" applyFill="1" applyBorder="1" applyAlignment="1">
      <alignment horizontal="center" vertical="center"/>
    </xf>
    <xf numFmtId="38" fontId="2" fillId="12" borderId="7" xfId="1" applyNumberFormat="1" applyFont="1" applyFill="1" applyBorder="1" applyAlignment="1">
      <alignment horizontal="center" vertical="center"/>
    </xf>
    <xf numFmtId="38" fontId="9" fillId="12" borderId="0" xfId="1" applyNumberFormat="1" applyFont="1" applyFill="1" applyBorder="1" applyAlignment="1">
      <alignment horizontal="center" vertical="center"/>
    </xf>
    <xf numFmtId="38" fontId="9" fillId="12" borderId="7" xfId="1" applyNumberFormat="1" applyFont="1" applyFill="1" applyBorder="1" applyAlignment="1">
      <alignment horizontal="center" vertical="center"/>
    </xf>
    <xf numFmtId="0" fontId="14" fillId="0" borderId="0" xfId="1" applyFont="1"/>
    <xf numFmtId="2" fontId="2" fillId="12" borderId="0" xfId="1" applyNumberFormat="1" applyFont="1" applyFill="1" applyBorder="1" applyAlignment="1">
      <alignment horizontal="center" vertical="center"/>
    </xf>
    <xf numFmtId="4" fontId="2" fillId="12" borderId="7" xfId="1" applyNumberFormat="1" applyFont="1" applyFill="1" applyBorder="1" applyAlignment="1">
      <alignment horizontal="center" vertical="center"/>
    </xf>
    <xf numFmtId="4" fontId="2" fillId="0" borderId="0" xfId="1" applyNumberFormat="1" applyFont="1"/>
    <xf numFmtId="0" fontId="2" fillId="6" borderId="4" xfId="1" applyFont="1" applyFill="1" applyBorder="1" applyAlignment="1">
      <alignment horizontal="left" wrapText="1" indent="1"/>
    </xf>
    <xf numFmtId="164" fontId="2" fillId="6" borderId="1" xfId="1" applyNumberFormat="1" applyFont="1" applyFill="1" applyBorder="1" applyAlignment="1">
      <alignment horizontal="center" vertical="center"/>
    </xf>
    <xf numFmtId="2" fontId="2" fillId="12" borderId="1" xfId="1" applyNumberFormat="1" applyFont="1" applyFill="1" applyBorder="1" applyAlignment="1">
      <alignment horizontal="center" vertical="center"/>
    </xf>
    <xf numFmtId="4" fontId="2" fillId="12" borderId="1" xfId="1" applyNumberFormat="1" applyFont="1" applyFill="1" applyBorder="1" applyAlignment="1">
      <alignment horizontal="center" vertical="center"/>
    </xf>
    <xf numFmtId="4" fontId="2" fillId="12" borderId="8" xfId="1" applyNumberFormat="1" applyFont="1" applyFill="1" applyBorder="1" applyAlignment="1">
      <alignment horizontal="center" vertical="center"/>
    </xf>
    <xf numFmtId="0" fontId="3" fillId="8" borderId="13" xfId="1" applyFont="1" applyFill="1" applyBorder="1" applyAlignment="1">
      <alignment horizontal="left" wrapText="1"/>
    </xf>
    <xf numFmtId="166" fontId="2" fillId="12" borderId="0" xfId="1" applyNumberFormat="1" applyFont="1" applyFill="1" applyBorder="1" applyAlignment="1">
      <alignment horizontal="center" vertical="center"/>
    </xf>
    <xf numFmtId="166" fontId="2" fillId="12" borderId="7" xfId="1" applyNumberFormat="1" applyFont="1" applyFill="1" applyBorder="1" applyAlignment="1">
      <alignment horizontal="center" vertical="center"/>
    </xf>
    <xf numFmtId="9" fontId="9" fillId="12" borderId="0" xfId="4" applyFont="1" applyFill="1" applyBorder="1" applyAlignment="1">
      <alignment horizontal="center" vertical="center"/>
    </xf>
    <xf numFmtId="9" fontId="9" fillId="12" borderId="7" xfId="4" applyFont="1" applyFill="1" applyBorder="1" applyAlignment="1">
      <alignment horizontal="center" vertical="center"/>
    </xf>
    <xf numFmtId="2" fontId="10" fillId="12" borderId="0" xfId="4" applyNumberFormat="1" applyFont="1" applyFill="1" applyBorder="1" applyAlignment="1">
      <alignment horizontal="center" vertical="center"/>
    </xf>
    <xf numFmtId="2" fontId="10" fillId="12" borderId="7" xfId="4" applyNumberFormat="1" applyFont="1" applyFill="1" applyBorder="1" applyAlignment="1">
      <alignment horizontal="center" vertical="center"/>
    </xf>
    <xf numFmtId="167" fontId="2" fillId="12" borderId="0" xfId="1" applyNumberFormat="1" applyFont="1" applyFill="1" applyBorder="1" applyAlignment="1">
      <alignment horizontal="center" vertical="center"/>
    </xf>
    <xf numFmtId="167" fontId="2" fillId="12" borderId="7" xfId="1" applyNumberFormat="1" applyFont="1" applyFill="1" applyBorder="1" applyAlignment="1">
      <alignment horizontal="center" vertical="center"/>
    </xf>
    <xf numFmtId="0" fontId="3" fillId="8" borderId="14" xfId="1" applyFont="1" applyFill="1" applyBorder="1" applyAlignment="1">
      <alignment horizontal="left" wrapText="1"/>
    </xf>
    <xf numFmtId="38" fontId="3" fillId="12" borderId="3" xfId="1" applyNumberFormat="1" applyFont="1" applyFill="1" applyBorder="1" applyAlignment="1">
      <alignment horizontal="center" vertical="center"/>
    </xf>
    <xf numFmtId="38" fontId="3" fillId="12" borderId="6" xfId="1" applyNumberFormat="1" applyFont="1" applyFill="1" applyBorder="1" applyAlignment="1">
      <alignment horizontal="center" vertical="center"/>
    </xf>
    <xf numFmtId="38" fontId="2" fillId="12" borderId="1" xfId="1" applyNumberFormat="1" applyFont="1" applyFill="1" applyBorder="1" applyAlignment="1">
      <alignment horizontal="center" vertical="center"/>
    </xf>
    <xf numFmtId="38" fontId="2" fillId="12" borderId="8" xfId="1" applyNumberFormat="1" applyFont="1" applyFill="1" applyBorder="1" applyAlignment="1">
      <alignment horizontal="center" vertical="center"/>
    </xf>
    <xf numFmtId="0" fontId="15" fillId="0" borderId="0" xfId="0" applyFont="1"/>
    <xf numFmtId="0" fontId="10" fillId="4" borderId="2" xfId="1" applyFont="1" applyFill="1" applyBorder="1" applyAlignment="1">
      <alignment horizontal="left" vertical="center" wrapText="1"/>
    </xf>
    <xf numFmtId="164" fontId="10" fillId="4" borderId="0" xfId="1" applyNumberFormat="1" applyFont="1" applyFill="1" applyBorder="1" applyAlignment="1">
      <alignment horizontal="center" vertical="center"/>
    </xf>
    <xf numFmtId="164" fontId="10" fillId="5" borderId="0" xfId="1" applyNumberFormat="1" applyFont="1" applyFill="1" applyBorder="1" applyAlignment="1">
      <alignment horizontal="center" vertical="center"/>
    </xf>
    <xf numFmtId="3" fontId="14" fillId="5" borderId="0" xfId="1" applyNumberFormat="1" applyFont="1" applyFill="1" applyBorder="1" applyAlignment="1">
      <alignment horizontal="center" vertical="center"/>
    </xf>
    <xf numFmtId="164" fontId="10" fillId="5" borderId="7" xfId="1" applyNumberFormat="1" applyFont="1" applyFill="1" applyBorder="1" applyAlignment="1">
      <alignment horizontal="center" vertical="center"/>
    </xf>
    <xf numFmtId="0" fontId="10" fillId="0" borderId="0" xfId="1" applyFont="1" applyBorder="1"/>
    <xf numFmtId="3" fontId="10" fillId="4" borderId="0" xfId="1" applyNumberFormat="1" applyFont="1" applyFill="1" applyBorder="1" applyAlignment="1">
      <alignment horizontal="center" vertical="center"/>
    </xf>
    <xf numFmtId="164" fontId="16" fillId="5" borderId="0" xfId="1" applyNumberFormat="1" applyFont="1" applyFill="1" applyBorder="1" applyAlignment="1">
      <alignment horizontal="center" vertical="center"/>
    </xf>
    <xf numFmtId="0" fontId="10" fillId="4" borderId="4" xfId="1" applyFont="1" applyFill="1" applyBorder="1" applyAlignment="1">
      <alignment horizontal="left" vertical="center" wrapText="1"/>
    </xf>
    <xf numFmtId="164" fontId="10" fillId="4" borderId="1" xfId="1" applyNumberFormat="1" applyFont="1" applyFill="1" applyBorder="1" applyAlignment="1">
      <alignment horizontal="center" vertical="center"/>
    </xf>
    <xf numFmtId="38" fontId="17" fillId="5" borderId="1" xfId="1" applyNumberFormat="1" applyFont="1" applyFill="1" applyBorder="1" applyAlignment="1">
      <alignment horizontal="center" vertical="center"/>
    </xf>
    <xf numFmtId="38" fontId="17" fillId="5" borderId="8" xfId="1" applyNumberFormat="1" applyFont="1" applyFill="1" applyBorder="1" applyAlignment="1">
      <alignment horizontal="center" vertical="center"/>
    </xf>
    <xf numFmtId="0" fontId="10" fillId="0" borderId="0" xfId="1" applyFont="1"/>
    <xf numFmtId="38" fontId="3" fillId="12" borderId="0" xfId="1" applyNumberFormat="1" applyFont="1" applyFill="1" applyBorder="1" applyAlignment="1">
      <alignment horizontal="center" vertical="center"/>
    </xf>
    <xf numFmtId="38" fontId="3" fillId="12" borderId="7" xfId="1" applyNumberFormat="1" applyFont="1" applyFill="1" applyBorder="1" applyAlignment="1">
      <alignment horizontal="center" vertical="center"/>
    </xf>
    <xf numFmtId="40" fontId="2" fillId="12" borderId="0" xfId="1" applyNumberFormat="1" applyFont="1" applyFill="1" applyBorder="1" applyAlignment="1">
      <alignment horizontal="center" vertical="center"/>
    </xf>
    <xf numFmtId="40" fontId="2" fillId="12" borderId="7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2" fillId="0" borderId="0" xfId="1" applyFont="1" applyAlignment="1">
      <alignment horizontal="center"/>
    </xf>
  </cellXfs>
  <cellStyles count="6">
    <cellStyle name="Обычный" xfId="0" builtinId="0"/>
    <cellStyle name="Обычный 2" xfId="1"/>
    <cellStyle name="Обычный 2 2" xfId="5"/>
    <cellStyle name="Процентный" xfId="4" builtinId="5"/>
    <cellStyle name="Процентный 2" xfId="2"/>
    <cellStyle name="Финансовый 2" xfId="3"/>
  </cellStyles>
  <dxfs count="6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54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4" sqref="C14"/>
    </sheetView>
  </sheetViews>
  <sheetFormatPr defaultColWidth="9.6640625" defaultRowHeight="15" x14ac:dyDescent="0.25"/>
  <cols>
    <col min="1" max="1" width="48.88671875" style="1" customWidth="1"/>
    <col min="2" max="2" width="12.44140625" style="14" customWidth="1"/>
    <col min="3" max="3" width="11.6640625" style="14" customWidth="1"/>
    <col min="4" max="4" width="11.33203125" style="14" customWidth="1"/>
    <col min="5" max="7" width="10.6640625" style="14" customWidth="1"/>
    <col min="8" max="8" width="11.6640625" style="14" customWidth="1"/>
    <col min="9" max="9" width="10.6640625" style="14" customWidth="1"/>
    <col min="10" max="10" width="11.5546875" style="14" customWidth="1"/>
    <col min="11" max="11" width="11" style="14" customWidth="1"/>
    <col min="12" max="12" width="11.33203125" style="14" customWidth="1"/>
    <col min="13" max="13" width="12.109375" style="1" customWidth="1"/>
    <col min="14" max="14" width="11" style="1" customWidth="1"/>
    <col min="15" max="15" width="11.6640625" style="1" customWidth="1"/>
    <col min="16" max="16" width="11.5546875" style="1" customWidth="1"/>
    <col min="17" max="17" width="12.5546875" style="1" customWidth="1"/>
    <col min="18" max="18" width="11.88671875" style="1" customWidth="1"/>
    <col min="19" max="19" width="12.88671875" style="1" customWidth="1"/>
    <col min="20" max="20" width="12" style="1" customWidth="1"/>
    <col min="21" max="21" width="12.44140625" style="1" customWidth="1"/>
    <col min="22" max="22" width="12.109375" style="1" customWidth="1"/>
    <col min="23" max="23" width="12.109375" style="1" bestFit="1" customWidth="1"/>
    <col min="24" max="24" width="11.88671875" style="1" customWidth="1"/>
    <col min="25" max="25" width="12" style="1" customWidth="1"/>
    <col min="26" max="26" width="12.5546875" style="1" customWidth="1"/>
    <col min="27" max="27" width="12.109375" style="1" bestFit="1" customWidth="1"/>
    <col min="28" max="28" width="13.88671875" style="1" customWidth="1"/>
    <col min="29" max="29" width="13.44140625" style="1" customWidth="1"/>
    <col min="30" max="30" width="12.6640625" style="1" customWidth="1"/>
    <col min="31" max="31" width="13" style="1" customWidth="1"/>
    <col min="32" max="16384" width="9.6640625" style="1"/>
  </cols>
  <sheetData>
    <row r="2" spans="1:31" x14ac:dyDescent="0.25">
      <c r="A2" s="144" t="s">
        <v>49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</row>
    <row r="3" spans="1:31" ht="39" customHeight="1" thickBot="1" x14ac:dyDescent="0.3">
      <c r="A3" s="35"/>
      <c r="B3" s="36">
        <v>2015</v>
      </c>
      <c r="C3" s="36">
        <v>2016</v>
      </c>
      <c r="D3" s="36">
        <v>2017</v>
      </c>
      <c r="E3" s="36">
        <v>2018</v>
      </c>
      <c r="F3" s="36">
        <v>2019</v>
      </c>
      <c r="G3" s="36">
        <v>2020</v>
      </c>
      <c r="H3" s="36">
        <v>2021</v>
      </c>
      <c r="I3" s="36">
        <v>2022</v>
      </c>
      <c r="J3" s="36" t="s">
        <v>2</v>
      </c>
      <c r="K3" s="36" t="s">
        <v>1</v>
      </c>
      <c r="L3" s="36" t="s">
        <v>0</v>
      </c>
      <c r="M3" s="36" t="s">
        <v>6</v>
      </c>
      <c r="N3" s="36" t="s">
        <v>7</v>
      </c>
      <c r="O3" s="36" t="s">
        <v>8</v>
      </c>
      <c r="P3" s="36" t="s">
        <v>9</v>
      </c>
      <c r="Q3" s="36" t="s">
        <v>10</v>
      </c>
      <c r="R3" s="36" t="s">
        <v>11</v>
      </c>
      <c r="S3" s="36" t="s">
        <v>12</v>
      </c>
      <c r="T3" s="36" t="s">
        <v>13</v>
      </c>
      <c r="U3" s="36" t="s">
        <v>14</v>
      </c>
      <c r="V3" s="36" t="s">
        <v>15</v>
      </c>
      <c r="W3" s="36" t="s">
        <v>16</v>
      </c>
      <c r="X3" s="36" t="s">
        <v>17</v>
      </c>
      <c r="Y3" s="36" t="s">
        <v>18</v>
      </c>
      <c r="Z3" s="36" t="s">
        <v>19</v>
      </c>
      <c r="AA3" s="36" t="s">
        <v>20</v>
      </c>
      <c r="AB3" s="36" t="s">
        <v>21</v>
      </c>
      <c r="AC3" s="36" t="s">
        <v>22</v>
      </c>
      <c r="AD3" s="36" t="s">
        <v>23</v>
      </c>
      <c r="AE3" s="36" t="s">
        <v>24</v>
      </c>
    </row>
    <row r="4" spans="1:31" s="3" customFormat="1" ht="15.75" thickBot="1" x14ac:dyDescent="0.3">
      <c r="A4" s="37" t="s">
        <v>3</v>
      </c>
      <c r="B4" s="25"/>
      <c r="C4" s="25"/>
      <c r="D4" s="25"/>
      <c r="E4" s="25"/>
      <c r="F4" s="25"/>
      <c r="G4" s="25"/>
      <c r="H4" s="25"/>
      <c r="I4" s="26"/>
      <c r="J4" s="38"/>
      <c r="K4" s="38"/>
      <c r="L4" s="38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40"/>
    </row>
    <row r="5" spans="1:31" s="2" customFormat="1" ht="30.75" thickTop="1" x14ac:dyDescent="0.25">
      <c r="A5" s="27" t="s">
        <v>25</v>
      </c>
      <c r="B5" s="28">
        <v>3500</v>
      </c>
      <c r="C5" s="4">
        <f t="shared" ref="C5:AE5" si="0">B5</f>
        <v>3500</v>
      </c>
      <c r="D5" s="4">
        <f t="shared" si="0"/>
        <v>3500</v>
      </c>
      <c r="E5" s="4">
        <f t="shared" si="0"/>
        <v>3500</v>
      </c>
      <c r="F5" s="4">
        <f t="shared" si="0"/>
        <v>3500</v>
      </c>
      <c r="G5" s="4">
        <f t="shared" si="0"/>
        <v>3500</v>
      </c>
      <c r="H5" s="4">
        <f t="shared" si="0"/>
        <v>3500</v>
      </c>
      <c r="I5" s="13">
        <f t="shared" si="0"/>
        <v>3500</v>
      </c>
      <c r="J5" s="41">
        <f t="shared" si="0"/>
        <v>3500</v>
      </c>
      <c r="K5" s="41">
        <f t="shared" si="0"/>
        <v>3500</v>
      </c>
      <c r="L5" s="41">
        <f t="shared" si="0"/>
        <v>3500</v>
      </c>
      <c r="M5" s="41">
        <f t="shared" si="0"/>
        <v>3500</v>
      </c>
      <c r="N5" s="41">
        <f t="shared" si="0"/>
        <v>3500</v>
      </c>
      <c r="O5" s="41">
        <f t="shared" si="0"/>
        <v>3500</v>
      </c>
      <c r="P5" s="41">
        <f t="shared" si="0"/>
        <v>3500</v>
      </c>
      <c r="Q5" s="41">
        <f t="shared" si="0"/>
        <v>3500</v>
      </c>
      <c r="R5" s="41">
        <f t="shared" si="0"/>
        <v>3500</v>
      </c>
      <c r="S5" s="41">
        <f t="shared" si="0"/>
        <v>3500</v>
      </c>
      <c r="T5" s="41">
        <f t="shared" si="0"/>
        <v>3500</v>
      </c>
      <c r="U5" s="41">
        <f t="shared" si="0"/>
        <v>3500</v>
      </c>
      <c r="V5" s="41">
        <f t="shared" si="0"/>
        <v>3500</v>
      </c>
      <c r="W5" s="41">
        <f t="shared" si="0"/>
        <v>3500</v>
      </c>
      <c r="X5" s="41">
        <f t="shared" si="0"/>
        <v>3500</v>
      </c>
      <c r="Y5" s="41">
        <f t="shared" si="0"/>
        <v>3500</v>
      </c>
      <c r="Z5" s="41">
        <f t="shared" si="0"/>
        <v>3500</v>
      </c>
      <c r="AA5" s="41">
        <f t="shared" si="0"/>
        <v>3500</v>
      </c>
      <c r="AB5" s="41">
        <f t="shared" si="0"/>
        <v>3500</v>
      </c>
      <c r="AC5" s="41">
        <f t="shared" si="0"/>
        <v>3500</v>
      </c>
      <c r="AD5" s="41">
        <f t="shared" si="0"/>
        <v>3500</v>
      </c>
      <c r="AE5" s="42">
        <f t="shared" si="0"/>
        <v>3500</v>
      </c>
    </row>
    <row r="6" spans="1:31" s="2" customFormat="1" ht="30" x14ac:dyDescent="0.25">
      <c r="A6" s="43" t="s">
        <v>26</v>
      </c>
      <c r="B6" s="44">
        <v>15</v>
      </c>
      <c r="C6" s="44">
        <v>15</v>
      </c>
      <c r="D6" s="44">
        <v>17</v>
      </c>
      <c r="E6" s="44">
        <v>17</v>
      </c>
      <c r="F6" s="44">
        <v>18.190000000000001</v>
      </c>
      <c r="G6" s="44">
        <v>18.86</v>
      </c>
      <c r="H6" s="44">
        <v>19.52</v>
      </c>
      <c r="I6" s="45">
        <v>20.99</v>
      </c>
      <c r="J6" s="5">
        <f t="shared" ref="J6:K6" si="1">I6*J8</f>
        <v>21.829599999999999</v>
      </c>
      <c r="K6" s="5">
        <f t="shared" si="1"/>
        <v>22.702784000000001</v>
      </c>
      <c r="L6" s="5">
        <f>K6*L8</f>
        <v>23.610895360000001</v>
      </c>
      <c r="M6" s="46">
        <f>L6*M8</f>
        <v>24.555331174400003</v>
      </c>
      <c r="N6" s="46">
        <f t="shared" ref="N6:AE6" si="2">M6*N8</f>
        <v>25.537544421376005</v>
      </c>
      <c r="O6" s="46">
        <f t="shared" si="2"/>
        <v>26.559046198231044</v>
      </c>
      <c r="P6" s="46">
        <f t="shared" si="2"/>
        <v>27.621408046160287</v>
      </c>
      <c r="Q6" s="46">
        <f t="shared" si="2"/>
        <v>28.726264368006699</v>
      </c>
      <c r="R6" s="46">
        <f t="shared" si="2"/>
        <v>29.87531494272697</v>
      </c>
      <c r="S6" s="46">
        <f t="shared" si="2"/>
        <v>31.07032754043605</v>
      </c>
      <c r="T6" s="46">
        <f t="shared" si="2"/>
        <v>32.31314064205349</v>
      </c>
      <c r="U6" s="46">
        <f t="shared" si="2"/>
        <v>33.605666267735629</v>
      </c>
      <c r="V6" s="46">
        <f t="shared" si="2"/>
        <v>34.949892918445052</v>
      </c>
      <c r="W6" s="46">
        <f t="shared" si="2"/>
        <v>36.347888635182855</v>
      </c>
      <c r="X6" s="46">
        <f t="shared" si="2"/>
        <v>37.801804180590167</v>
      </c>
      <c r="Y6" s="46">
        <f t="shared" si="2"/>
        <v>39.313876347813775</v>
      </c>
      <c r="Z6" s="46">
        <f t="shared" si="2"/>
        <v>40.886431401726327</v>
      </c>
      <c r="AA6" s="46">
        <f t="shared" si="2"/>
        <v>42.52188865779538</v>
      </c>
      <c r="AB6" s="46">
        <f t="shared" si="2"/>
        <v>44.222764204107193</v>
      </c>
      <c r="AC6" s="46">
        <f t="shared" si="2"/>
        <v>45.99167477227148</v>
      </c>
      <c r="AD6" s="46">
        <f t="shared" si="2"/>
        <v>47.831341763162342</v>
      </c>
      <c r="AE6" s="47">
        <f t="shared" si="2"/>
        <v>49.744595433688836</v>
      </c>
    </row>
    <row r="7" spans="1:31" s="2" customFormat="1" ht="30" customHeight="1" x14ac:dyDescent="0.25">
      <c r="A7" s="48" t="s">
        <v>50</v>
      </c>
      <c r="B7" s="49">
        <v>0</v>
      </c>
      <c r="C7" s="49">
        <v>0</v>
      </c>
      <c r="D7" s="49">
        <v>0</v>
      </c>
      <c r="E7" s="49">
        <v>0</v>
      </c>
      <c r="F7" s="49">
        <v>0</v>
      </c>
      <c r="G7" s="49">
        <v>0</v>
      </c>
      <c r="H7" s="49">
        <v>0</v>
      </c>
      <c r="I7" s="45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1">
        <v>0</v>
      </c>
    </row>
    <row r="8" spans="1:31" s="2" customFormat="1" x14ac:dyDescent="0.25">
      <c r="A8" s="43" t="s">
        <v>27</v>
      </c>
      <c r="B8" s="6"/>
      <c r="C8" s="4"/>
      <c r="D8" s="4"/>
      <c r="E8" s="4"/>
      <c r="F8" s="4"/>
      <c r="G8" s="4"/>
      <c r="H8" s="6">
        <v>1.04</v>
      </c>
      <c r="I8" s="7">
        <v>1.04</v>
      </c>
      <c r="J8" s="7">
        <v>1.04</v>
      </c>
      <c r="K8" s="7">
        <v>1.04</v>
      </c>
      <c r="L8" s="7">
        <v>1.04</v>
      </c>
      <c r="M8" s="52">
        <f>L8</f>
        <v>1.04</v>
      </c>
      <c r="N8" s="52">
        <f t="shared" ref="N8:AE8" si="3">M8</f>
        <v>1.04</v>
      </c>
      <c r="O8" s="52">
        <f t="shared" si="3"/>
        <v>1.04</v>
      </c>
      <c r="P8" s="52">
        <f t="shared" si="3"/>
        <v>1.04</v>
      </c>
      <c r="Q8" s="52">
        <f t="shared" si="3"/>
        <v>1.04</v>
      </c>
      <c r="R8" s="52">
        <f t="shared" si="3"/>
        <v>1.04</v>
      </c>
      <c r="S8" s="52">
        <f t="shared" si="3"/>
        <v>1.04</v>
      </c>
      <c r="T8" s="52">
        <f t="shared" si="3"/>
        <v>1.04</v>
      </c>
      <c r="U8" s="52">
        <f t="shared" si="3"/>
        <v>1.04</v>
      </c>
      <c r="V8" s="52">
        <f t="shared" si="3"/>
        <v>1.04</v>
      </c>
      <c r="W8" s="52">
        <f t="shared" si="3"/>
        <v>1.04</v>
      </c>
      <c r="X8" s="52">
        <f t="shared" si="3"/>
        <v>1.04</v>
      </c>
      <c r="Y8" s="52">
        <f t="shared" si="3"/>
        <v>1.04</v>
      </c>
      <c r="Z8" s="52">
        <f t="shared" si="3"/>
        <v>1.04</v>
      </c>
      <c r="AA8" s="52">
        <f t="shared" si="3"/>
        <v>1.04</v>
      </c>
      <c r="AB8" s="52">
        <f t="shared" si="3"/>
        <v>1.04</v>
      </c>
      <c r="AC8" s="52">
        <f t="shared" si="3"/>
        <v>1.04</v>
      </c>
      <c r="AD8" s="52">
        <f t="shared" si="3"/>
        <v>1.04</v>
      </c>
      <c r="AE8" s="53">
        <f t="shared" si="3"/>
        <v>1.04</v>
      </c>
    </row>
    <row r="9" spans="1:31" s="2" customFormat="1" x14ac:dyDescent="0.25">
      <c r="A9" s="29" t="s">
        <v>28</v>
      </c>
      <c r="B9" s="54">
        <f>B5*(B6+B7)*12</f>
        <v>630000</v>
      </c>
      <c r="C9" s="54">
        <f t="shared" ref="C9:H9" si="4">C5*(C6+C7)*12</f>
        <v>630000</v>
      </c>
      <c r="D9" s="54">
        <f t="shared" si="4"/>
        <v>714000</v>
      </c>
      <c r="E9" s="54">
        <f t="shared" si="4"/>
        <v>714000</v>
      </c>
      <c r="F9" s="54">
        <f t="shared" si="4"/>
        <v>763980.00000000012</v>
      </c>
      <c r="G9" s="54">
        <f t="shared" si="4"/>
        <v>792120</v>
      </c>
      <c r="H9" s="54">
        <f t="shared" si="4"/>
        <v>819840</v>
      </c>
      <c r="I9" s="55">
        <f>I5*(I6+I7)*12</f>
        <v>881580</v>
      </c>
      <c r="J9" s="55">
        <f t="shared" ref="J9:AE9" si="5">J5*(J6+J7)*12</f>
        <v>916843.2</v>
      </c>
      <c r="K9" s="55">
        <f t="shared" si="5"/>
        <v>953516.92800000007</v>
      </c>
      <c r="L9" s="55">
        <f t="shared" si="5"/>
        <v>991657.60511999996</v>
      </c>
      <c r="M9" s="55">
        <f t="shared" si="5"/>
        <v>1031323.9093248001</v>
      </c>
      <c r="N9" s="55">
        <f t="shared" si="5"/>
        <v>1072576.8656977923</v>
      </c>
      <c r="O9" s="55">
        <f t="shared" si="5"/>
        <v>1115479.9403257039</v>
      </c>
      <c r="P9" s="55">
        <f t="shared" si="5"/>
        <v>1160099.137938732</v>
      </c>
      <c r="Q9" s="55">
        <f t="shared" si="5"/>
        <v>1206503.1034562814</v>
      </c>
      <c r="R9" s="55">
        <f t="shared" si="5"/>
        <v>1254763.2275945328</v>
      </c>
      <c r="S9" s="55">
        <f t="shared" si="5"/>
        <v>1304953.7566983141</v>
      </c>
      <c r="T9" s="55">
        <f t="shared" si="5"/>
        <v>1357151.9069662467</v>
      </c>
      <c r="U9" s="55">
        <f t="shared" si="5"/>
        <v>1411437.9832448964</v>
      </c>
      <c r="V9" s="55">
        <f t="shared" si="5"/>
        <v>1467895.5025746922</v>
      </c>
      <c r="W9" s="55">
        <f t="shared" si="5"/>
        <v>1526611.3226776798</v>
      </c>
      <c r="X9" s="55">
        <f t="shared" si="5"/>
        <v>1587675.7755847871</v>
      </c>
      <c r="Y9" s="55">
        <f t="shared" si="5"/>
        <v>1651182.8066081784</v>
      </c>
      <c r="Z9" s="55">
        <f t="shared" si="5"/>
        <v>1717230.1188725056</v>
      </c>
      <c r="AA9" s="55">
        <f t="shared" si="5"/>
        <v>1785919.323627406</v>
      </c>
      <c r="AB9" s="55">
        <f t="shared" si="5"/>
        <v>1857356.0965725021</v>
      </c>
      <c r="AC9" s="55">
        <f t="shared" si="5"/>
        <v>1931650.340435402</v>
      </c>
      <c r="AD9" s="55">
        <f t="shared" si="5"/>
        <v>2008916.3540528184</v>
      </c>
      <c r="AE9" s="56">
        <f t="shared" si="5"/>
        <v>2089273.0082149312</v>
      </c>
    </row>
    <row r="10" spans="1:31" s="2" customFormat="1" x14ac:dyDescent="0.25">
      <c r="A10" s="27" t="s">
        <v>29</v>
      </c>
      <c r="B10" s="57">
        <v>605000</v>
      </c>
      <c r="C10" s="57">
        <v>620000</v>
      </c>
      <c r="D10" s="57">
        <v>705000</v>
      </c>
      <c r="E10" s="57">
        <v>710000</v>
      </c>
      <c r="F10" s="57">
        <v>755000</v>
      </c>
      <c r="G10" s="57">
        <v>787000</v>
      </c>
      <c r="H10" s="57">
        <v>815000</v>
      </c>
      <c r="I10" s="55">
        <f t="shared" ref="I10:AE10" si="6">I9*I12</f>
        <v>863948.4</v>
      </c>
      <c r="J10" s="55">
        <f t="shared" si="6"/>
        <v>898506.33599999989</v>
      </c>
      <c r="K10" s="55">
        <f t="shared" si="6"/>
        <v>934446.58944000001</v>
      </c>
      <c r="L10" s="55">
        <f t="shared" si="6"/>
        <v>971824.4530176</v>
      </c>
      <c r="M10" s="55">
        <f t="shared" si="6"/>
        <v>1010697.4311383041</v>
      </c>
      <c r="N10" s="55">
        <f t="shared" si="6"/>
        <v>1051125.3283838364</v>
      </c>
      <c r="O10" s="55">
        <f t="shared" si="6"/>
        <v>1093170.3415191898</v>
      </c>
      <c r="P10" s="55">
        <f t="shared" si="6"/>
        <v>1136897.1551799574</v>
      </c>
      <c r="Q10" s="55">
        <f t="shared" si="6"/>
        <v>1182373.0413871557</v>
      </c>
      <c r="R10" s="55">
        <f t="shared" si="6"/>
        <v>1229667.963042642</v>
      </c>
      <c r="S10" s="55">
        <f t="shared" si="6"/>
        <v>1278854.6815643478</v>
      </c>
      <c r="T10" s="55">
        <f t="shared" si="6"/>
        <v>1330008.8688269218</v>
      </c>
      <c r="U10" s="55">
        <f t="shared" si="6"/>
        <v>1383209.2235799984</v>
      </c>
      <c r="V10" s="55">
        <f t="shared" si="6"/>
        <v>1438537.5925231983</v>
      </c>
      <c r="W10" s="55">
        <f t="shared" si="6"/>
        <v>1496079.0962241262</v>
      </c>
      <c r="X10" s="55">
        <f t="shared" si="6"/>
        <v>1555922.2600730914</v>
      </c>
      <c r="Y10" s="55">
        <f t="shared" si="6"/>
        <v>1618159.1504760147</v>
      </c>
      <c r="Z10" s="55">
        <f t="shared" si="6"/>
        <v>1682885.5164950555</v>
      </c>
      <c r="AA10" s="55">
        <f t="shared" si="6"/>
        <v>1750200.9371548579</v>
      </c>
      <c r="AB10" s="55">
        <f t="shared" si="6"/>
        <v>1820208.9746410521</v>
      </c>
      <c r="AC10" s="55">
        <f t="shared" si="6"/>
        <v>1893017.3336266938</v>
      </c>
      <c r="AD10" s="55">
        <f t="shared" si="6"/>
        <v>1968738.0269717621</v>
      </c>
      <c r="AE10" s="56">
        <f t="shared" si="6"/>
        <v>2047487.5480506325</v>
      </c>
    </row>
    <row r="11" spans="1:31" s="2" customFormat="1" x14ac:dyDescent="0.25">
      <c r="A11" s="27" t="s">
        <v>30</v>
      </c>
      <c r="B11" s="54">
        <f t="shared" ref="B11:AE11" si="7">B9-B10</f>
        <v>25000</v>
      </c>
      <c r="C11" s="54">
        <f t="shared" si="7"/>
        <v>10000</v>
      </c>
      <c r="D11" s="54">
        <f t="shared" si="7"/>
        <v>9000</v>
      </c>
      <c r="E11" s="54">
        <f t="shared" si="7"/>
        <v>4000</v>
      </c>
      <c r="F11" s="54">
        <f t="shared" si="7"/>
        <v>8980.0000000001164</v>
      </c>
      <c r="G11" s="54">
        <f t="shared" si="7"/>
        <v>5120</v>
      </c>
      <c r="H11" s="54">
        <f t="shared" si="7"/>
        <v>4840</v>
      </c>
      <c r="I11" s="55">
        <f t="shared" si="7"/>
        <v>17631.599999999977</v>
      </c>
      <c r="J11" s="55">
        <f t="shared" si="7"/>
        <v>18336.86400000006</v>
      </c>
      <c r="K11" s="55">
        <f t="shared" si="7"/>
        <v>19070.338560000062</v>
      </c>
      <c r="L11" s="55">
        <f t="shared" si="7"/>
        <v>19833.152102399967</v>
      </c>
      <c r="M11" s="55">
        <f t="shared" si="7"/>
        <v>20626.478186496068</v>
      </c>
      <c r="N11" s="55">
        <f t="shared" si="7"/>
        <v>21451.537313955836</v>
      </c>
      <c r="O11" s="55">
        <f t="shared" si="7"/>
        <v>22309.598806514172</v>
      </c>
      <c r="P11" s="55">
        <f t="shared" si="7"/>
        <v>23201.982758774655</v>
      </c>
      <c r="Q11" s="55">
        <f t="shared" si="7"/>
        <v>24130.062069125706</v>
      </c>
      <c r="R11" s="55">
        <f t="shared" si="7"/>
        <v>25095.264551890781</v>
      </c>
      <c r="S11" s="55">
        <f t="shared" si="7"/>
        <v>26099.075133966282</v>
      </c>
      <c r="T11" s="55">
        <f t="shared" si="7"/>
        <v>27143.038139324868</v>
      </c>
      <c r="U11" s="55">
        <f t="shared" si="7"/>
        <v>28228.75966489804</v>
      </c>
      <c r="V11" s="55">
        <f t="shared" si="7"/>
        <v>29357.910051493905</v>
      </c>
      <c r="W11" s="55">
        <f t="shared" si="7"/>
        <v>30532.226453553652</v>
      </c>
      <c r="X11" s="55">
        <f t="shared" si="7"/>
        <v>31753.515511695761</v>
      </c>
      <c r="Y11" s="55">
        <f t="shared" si="7"/>
        <v>33023.656132163713</v>
      </c>
      <c r="Z11" s="55">
        <f t="shared" si="7"/>
        <v>34344.602377450094</v>
      </c>
      <c r="AA11" s="55">
        <f t="shared" si="7"/>
        <v>35718.386472548125</v>
      </c>
      <c r="AB11" s="55">
        <f t="shared" si="7"/>
        <v>37147.121931449976</v>
      </c>
      <c r="AC11" s="55">
        <f t="shared" si="7"/>
        <v>38633.006808708189</v>
      </c>
      <c r="AD11" s="55">
        <f t="shared" si="7"/>
        <v>40178.327081056312</v>
      </c>
      <c r="AE11" s="56">
        <f t="shared" si="7"/>
        <v>41785.460164298769</v>
      </c>
    </row>
    <row r="12" spans="1:31" s="2" customFormat="1" x14ac:dyDescent="0.25">
      <c r="A12" s="27" t="s">
        <v>31</v>
      </c>
      <c r="B12" s="6">
        <f t="shared" ref="B12:H12" si="8">B10/B9</f>
        <v>0.96031746031746035</v>
      </c>
      <c r="C12" s="6">
        <f t="shared" si="8"/>
        <v>0.98412698412698407</v>
      </c>
      <c r="D12" s="6">
        <f t="shared" si="8"/>
        <v>0.98739495798319332</v>
      </c>
      <c r="E12" s="6">
        <f t="shared" si="8"/>
        <v>0.99439775910364148</v>
      </c>
      <c r="F12" s="6">
        <f t="shared" si="8"/>
        <v>0.98824576559595789</v>
      </c>
      <c r="G12" s="6">
        <f t="shared" si="8"/>
        <v>0.99353633287885679</v>
      </c>
      <c r="H12" s="6">
        <f t="shared" si="8"/>
        <v>0.9940964090554254</v>
      </c>
      <c r="I12" s="58">
        <v>0.98</v>
      </c>
      <c r="J12" s="59">
        <f>I12</f>
        <v>0.98</v>
      </c>
      <c r="K12" s="59">
        <f t="shared" ref="K12:AE12" si="9">J12</f>
        <v>0.98</v>
      </c>
      <c r="L12" s="59">
        <f t="shared" si="9"/>
        <v>0.98</v>
      </c>
      <c r="M12" s="59">
        <f t="shared" si="9"/>
        <v>0.98</v>
      </c>
      <c r="N12" s="59">
        <f t="shared" si="9"/>
        <v>0.98</v>
      </c>
      <c r="O12" s="59">
        <f t="shared" si="9"/>
        <v>0.98</v>
      </c>
      <c r="P12" s="59">
        <f t="shared" si="9"/>
        <v>0.98</v>
      </c>
      <c r="Q12" s="59">
        <f t="shared" si="9"/>
        <v>0.98</v>
      </c>
      <c r="R12" s="59">
        <f t="shared" si="9"/>
        <v>0.98</v>
      </c>
      <c r="S12" s="59">
        <f t="shared" si="9"/>
        <v>0.98</v>
      </c>
      <c r="T12" s="59">
        <f t="shared" si="9"/>
        <v>0.98</v>
      </c>
      <c r="U12" s="59">
        <f t="shared" si="9"/>
        <v>0.98</v>
      </c>
      <c r="V12" s="59">
        <f t="shared" si="9"/>
        <v>0.98</v>
      </c>
      <c r="W12" s="59">
        <f t="shared" si="9"/>
        <v>0.98</v>
      </c>
      <c r="X12" s="59">
        <f t="shared" si="9"/>
        <v>0.98</v>
      </c>
      <c r="Y12" s="59">
        <f t="shared" si="9"/>
        <v>0.98</v>
      </c>
      <c r="Z12" s="59">
        <f t="shared" si="9"/>
        <v>0.98</v>
      </c>
      <c r="AA12" s="59">
        <f t="shared" si="9"/>
        <v>0.98</v>
      </c>
      <c r="AB12" s="59">
        <f t="shared" si="9"/>
        <v>0.98</v>
      </c>
      <c r="AC12" s="59">
        <f t="shared" si="9"/>
        <v>0.98</v>
      </c>
      <c r="AD12" s="59">
        <f t="shared" si="9"/>
        <v>0.98</v>
      </c>
      <c r="AE12" s="60">
        <f t="shared" si="9"/>
        <v>0.98</v>
      </c>
    </row>
    <row r="13" spans="1:31" s="64" customFormat="1" ht="30" x14ac:dyDescent="0.25">
      <c r="A13" s="61" t="s">
        <v>51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  <c r="H13" s="57">
        <v>0</v>
      </c>
      <c r="I13" s="62">
        <v>0</v>
      </c>
      <c r="J13" s="62">
        <v>0</v>
      </c>
      <c r="K13" s="62">
        <v>0</v>
      </c>
      <c r="L13" s="62">
        <v>0</v>
      </c>
      <c r="M13" s="62">
        <v>0</v>
      </c>
      <c r="N13" s="62">
        <v>0</v>
      </c>
      <c r="O13" s="62">
        <v>0</v>
      </c>
      <c r="P13" s="62">
        <v>0</v>
      </c>
      <c r="Q13" s="62">
        <v>0</v>
      </c>
      <c r="R13" s="62">
        <v>0</v>
      </c>
      <c r="S13" s="62">
        <v>0</v>
      </c>
      <c r="T13" s="62">
        <v>0</v>
      </c>
      <c r="U13" s="62">
        <v>0</v>
      </c>
      <c r="V13" s="62">
        <v>0</v>
      </c>
      <c r="W13" s="62">
        <v>0</v>
      </c>
      <c r="X13" s="62">
        <v>0</v>
      </c>
      <c r="Y13" s="62">
        <v>0</v>
      </c>
      <c r="Z13" s="62">
        <v>0</v>
      </c>
      <c r="AA13" s="62">
        <v>0</v>
      </c>
      <c r="AB13" s="62">
        <v>0</v>
      </c>
      <c r="AC13" s="62">
        <v>0</v>
      </c>
      <c r="AD13" s="62">
        <v>0</v>
      </c>
      <c r="AE13" s="63">
        <v>0</v>
      </c>
    </row>
    <row r="14" spans="1:31" s="2" customFormat="1" ht="30" x14ac:dyDescent="0.25">
      <c r="A14" s="17" t="s">
        <v>52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  <c r="H14" s="57">
        <v>0</v>
      </c>
      <c r="I14" s="65" t="s">
        <v>32</v>
      </c>
      <c r="J14" s="65" t="s">
        <v>32</v>
      </c>
      <c r="K14" s="65" t="s">
        <v>32</v>
      </c>
      <c r="L14" s="65" t="s">
        <v>32</v>
      </c>
      <c r="M14" s="65" t="s">
        <v>32</v>
      </c>
      <c r="N14" s="65" t="s">
        <v>32</v>
      </c>
      <c r="O14" s="65" t="s">
        <v>32</v>
      </c>
      <c r="P14" s="65" t="s">
        <v>32</v>
      </c>
      <c r="Q14" s="65" t="s">
        <v>32</v>
      </c>
      <c r="R14" s="65" t="s">
        <v>32</v>
      </c>
      <c r="S14" s="65" t="s">
        <v>32</v>
      </c>
      <c r="T14" s="65" t="s">
        <v>32</v>
      </c>
      <c r="U14" s="65" t="s">
        <v>32</v>
      </c>
      <c r="V14" s="65" t="s">
        <v>32</v>
      </c>
      <c r="W14" s="65" t="s">
        <v>32</v>
      </c>
      <c r="X14" s="65" t="s">
        <v>32</v>
      </c>
      <c r="Y14" s="65" t="s">
        <v>32</v>
      </c>
      <c r="Z14" s="65" t="s">
        <v>32</v>
      </c>
      <c r="AA14" s="65" t="s">
        <v>32</v>
      </c>
      <c r="AB14" s="65" t="s">
        <v>32</v>
      </c>
      <c r="AC14" s="65" t="s">
        <v>32</v>
      </c>
      <c r="AD14" s="65" t="s">
        <v>32</v>
      </c>
      <c r="AE14" s="66" t="s">
        <v>32</v>
      </c>
    </row>
    <row r="15" spans="1:31" s="2" customFormat="1" ht="30.75" thickBot="1" x14ac:dyDescent="0.3">
      <c r="A15" s="27" t="s">
        <v>53</v>
      </c>
      <c r="B15" s="67" t="s">
        <v>32</v>
      </c>
      <c r="C15" s="67" t="s">
        <v>32</v>
      </c>
      <c r="D15" s="67" t="s">
        <v>32</v>
      </c>
      <c r="E15" s="67" t="s">
        <v>32</v>
      </c>
      <c r="F15" s="67" t="s">
        <v>32</v>
      </c>
      <c r="G15" s="67" t="s">
        <v>32</v>
      </c>
      <c r="H15" s="67" t="s">
        <v>32</v>
      </c>
      <c r="I15" s="8"/>
      <c r="J15" s="9"/>
      <c r="K15" s="10"/>
      <c r="L15" s="9"/>
      <c r="M15" s="68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70"/>
    </row>
    <row r="16" spans="1:31" s="2" customFormat="1" ht="15.75" thickBot="1" x14ac:dyDescent="0.3">
      <c r="A16" s="71" t="s">
        <v>33</v>
      </c>
      <c r="B16" s="67" t="s">
        <v>32</v>
      </c>
      <c r="C16" s="67" t="s">
        <v>32</v>
      </c>
      <c r="D16" s="67" t="s">
        <v>32</v>
      </c>
      <c r="E16" s="67" t="s">
        <v>32</v>
      </c>
      <c r="F16" s="67" t="s">
        <v>32</v>
      </c>
      <c r="G16" s="67" t="s">
        <v>32</v>
      </c>
      <c r="H16" s="67" t="s">
        <v>32</v>
      </c>
      <c r="I16" s="72">
        <v>13818225</v>
      </c>
      <c r="J16" s="9">
        <f>$I$16*J25</f>
        <v>16204041.037470002</v>
      </c>
      <c r="K16" s="9">
        <f>$I$16*K25</f>
        <v>16852202.678968802</v>
      </c>
      <c r="L16" s="9">
        <f t="shared" ref="L16:AE16" si="10">$I$16*L25</f>
        <v>17526290.786127552</v>
      </c>
      <c r="M16" s="9">
        <f t="shared" si="10"/>
        <v>18227342.417572655</v>
      </c>
      <c r="N16" s="9">
        <f t="shared" si="10"/>
        <v>18956436.11427556</v>
      </c>
      <c r="O16" s="9">
        <f t="shared" si="10"/>
        <v>19714693.558846582</v>
      </c>
      <c r="P16" s="9">
        <f t="shared" si="10"/>
        <v>20503281.301200446</v>
      </c>
      <c r="Q16" s="9">
        <f t="shared" si="10"/>
        <v>21323412.553248461</v>
      </c>
      <c r="R16" s="9">
        <f t="shared" si="10"/>
        <v>22176349.0553784</v>
      </c>
      <c r="S16" s="9">
        <f t="shared" si="10"/>
        <v>23063403.017593537</v>
      </c>
      <c r="T16" s="9">
        <f t="shared" si="10"/>
        <v>23985939.138297275</v>
      </c>
      <c r="U16" s="9">
        <f t="shared" si="10"/>
        <v>24945376.703829169</v>
      </c>
      <c r="V16" s="9">
        <f t="shared" si="10"/>
        <v>25943191.771982338</v>
      </c>
      <c r="W16" s="9">
        <f t="shared" si="10"/>
        <v>26980919.442861632</v>
      </c>
      <c r="X16" s="9">
        <f t="shared" si="10"/>
        <v>28060156.220576093</v>
      </c>
      <c r="Y16" s="9">
        <f t="shared" si="10"/>
        <v>29182562.469399139</v>
      </c>
      <c r="Z16" s="9">
        <f t="shared" si="10"/>
        <v>30349864.968175102</v>
      </c>
      <c r="AA16" s="9">
        <f t="shared" si="10"/>
        <v>31563859.566902105</v>
      </c>
      <c r="AB16" s="9">
        <f t="shared" si="10"/>
        <v>32826413.949578185</v>
      </c>
      <c r="AC16" s="9">
        <f t="shared" si="10"/>
        <v>34139470.507561311</v>
      </c>
      <c r="AD16" s="9">
        <f t="shared" si="10"/>
        <v>35505049.327863768</v>
      </c>
      <c r="AE16" s="22">
        <f t="shared" si="10"/>
        <v>36925251.300978318</v>
      </c>
    </row>
    <row r="17" spans="1:31" s="2" customFormat="1" ht="30.75" thickBot="1" x14ac:dyDescent="0.3">
      <c r="A17" s="71" t="s">
        <v>34</v>
      </c>
      <c r="B17" s="67" t="s">
        <v>32</v>
      </c>
      <c r="C17" s="67" t="s">
        <v>32</v>
      </c>
      <c r="D17" s="67" t="s">
        <v>32</v>
      </c>
      <c r="E17" s="67" t="s">
        <v>32</v>
      </c>
      <c r="F17" s="67" t="s">
        <v>32</v>
      </c>
      <c r="G17" s="67" t="s">
        <v>32</v>
      </c>
      <c r="H17" s="67" t="s">
        <v>32</v>
      </c>
      <c r="I17" s="73">
        <v>4108757</v>
      </c>
      <c r="J17" s="9">
        <f>$I$17*J25</f>
        <v>4818163.4791004006</v>
      </c>
      <c r="K17" s="9">
        <f>$I$17*K25</f>
        <v>5010890.0182644166</v>
      </c>
      <c r="L17" s="9">
        <f t="shared" ref="L17:O17" si="11">$I$17*L25</f>
        <v>5211325.6189949932</v>
      </c>
      <c r="M17" s="9">
        <f t="shared" si="11"/>
        <v>5419778.6437547924</v>
      </c>
      <c r="N17" s="9">
        <f t="shared" si="11"/>
        <v>5636569.7895049844</v>
      </c>
      <c r="O17" s="9">
        <f t="shared" si="11"/>
        <v>5862032.5810851827</v>
      </c>
      <c r="P17" s="74">
        <f>$I$17*P25</f>
        <v>6096513.8843285898</v>
      </c>
      <c r="Q17" s="75">
        <f t="shared" ref="Q17:AE17" si="12">$I$17*Q25</f>
        <v>6340374.4397017341</v>
      </c>
      <c r="R17" s="75">
        <f t="shared" si="12"/>
        <v>6593989.4172898037</v>
      </c>
      <c r="S17" s="75">
        <f t="shared" si="12"/>
        <v>6857748.9939813949</v>
      </c>
      <c r="T17" s="75">
        <f t="shared" si="12"/>
        <v>7132058.9537406508</v>
      </c>
      <c r="U17" s="75">
        <f t="shared" si="12"/>
        <v>7417341.3118902771</v>
      </c>
      <c r="V17" s="75">
        <f t="shared" si="12"/>
        <v>7714034.9643658884</v>
      </c>
      <c r="W17" s="75">
        <f t="shared" si="12"/>
        <v>8022596.3629405238</v>
      </c>
      <c r="X17" s="75">
        <f t="shared" si="12"/>
        <v>8343500.2174581448</v>
      </c>
      <c r="Y17" s="75">
        <f t="shared" si="12"/>
        <v>8677240.2261564713</v>
      </c>
      <c r="Z17" s="75">
        <f t="shared" si="12"/>
        <v>9024329.8352027293</v>
      </c>
      <c r="AA17" s="75">
        <f t="shared" si="12"/>
        <v>9385303.0286108386</v>
      </c>
      <c r="AB17" s="75">
        <f t="shared" si="12"/>
        <v>9760715.1497552712</v>
      </c>
      <c r="AC17" s="75">
        <f t="shared" si="12"/>
        <v>10151143.755745482</v>
      </c>
      <c r="AD17" s="75">
        <f t="shared" si="12"/>
        <v>10557189.5059753</v>
      </c>
      <c r="AE17" s="76">
        <f t="shared" si="12"/>
        <v>10979477.086214313</v>
      </c>
    </row>
    <row r="18" spans="1:31" s="2" customFormat="1" ht="30.75" thickBot="1" x14ac:dyDescent="0.3">
      <c r="A18" s="71" t="s">
        <v>35</v>
      </c>
      <c r="B18" s="67" t="s">
        <v>32</v>
      </c>
      <c r="C18" s="67" t="s">
        <v>32</v>
      </c>
      <c r="D18" s="67" t="s">
        <v>32</v>
      </c>
      <c r="E18" s="67" t="s">
        <v>32</v>
      </c>
      <c r="F18" s="67" t="s">
        <v>32</v>
      </c>
      <c r="G18" s="67" t="s">
        <v>32</v>
      </c>
      <c r="H18" s="67" t="s">
        <v>32</v>
      </c>
      <c r="I18" s="73">
        <v>1316107</v>
      </c>
      <c r="J18" s="9">
        <f>$I$18*J25</f>
        <v>1543342.3495204002</v>
      </c>
      <c r="K18" s="9">
        <f t="shared" ref="K18:R18" si="13">$I$18*K25</f>
        <v>1605076.0435012162</v>
      </c>
      <c r="L18" s="9">
        <f t="shared" si="13"/>
        <v>1669279.0852412647</v>
      </c>
      <c r="M18" s="9">
        <f t="shared" si="13"/>
        <v>1736050.2486509152</v>
      </c>
      <c r="N18" s="9">
        <f t="shared" si="13"/>
        <v>1805492.2585969518</v>
      </c>
      <c r="O18" s="9">
        <f t="shared" si="13"/>
        <v>1877711.9489408298</v>
      </c>
      <c r="P18" s="9">
        <f>$I$18*P25</f>
        <v>1952820.4268984629</v>
      </c>
      <c r="Q18" s="9">
        <f t="shared" si="13"/>
        <v>2030933.2439744014</v>
      </c>
      <c r="R18" s="9">
        <f t="shared" si="13"/>
        <v>2112170.5737333777</v>
      </c>
      <c r="S18" s="77">
        <f>$I$18*S25</f>
        <v>2196657.3966827127</v>
      </c>
      <c r="T18" s="78">
        <f t="shared" ref="T18:AE18" si="14">$I$18*T25</f>
        <v>2284523.6925500208</v>
      </c>
      <c r="U18" s="78">
        <f t="shared" si="14"/>
        <v>2375904.6402520221</v>
      </c>
      <c r="V18" s="78">
        <f t="shared" si="14"/>
        <v>2470940.8258621031</v>
      </c>
      <c r="W18" s="78">
        <f t="shared" si="14"/>
        <v>2569778.4588965871</v>
      </c>
      <c r="X18" s="78">
        <f t="shared" si="14"/>
        <v>2672569.5972524504</v>
      </c>
      <c r="Y18" s="78">
        <f t="shared" si="14"/>
        <v>2779472.3811425483</v>
      </c>
      <c r="Z18" s="78">
        <f t="shared" si="14"/>
        <v>2890651.2763882503</v>
      </c>
      <c r="AA18" s="78">
        <f t="shared" si="14"/>
        <v>3006277.3274437799</v>
      </c>
      <c r="AB18" s="78">
        <f t="shared" si="14"/>
        <v>3126528.4205415309</v>
      </c>
      <c r="AC18" s="78">
        <f t="shared" si="14"/>
        <v>3251589.5573631926</v>
      </c>
      <c r="AD18" s="78">
        <f t="shared" si="14"/>
        <v>3381653.13965772</v>
      </c>
      <c r="AE18" s="79">
        <f t="shared" si="14"/>
        <v>3516919.265244029</v>
      </c>
    </row>
    <row r="19" spans="1:31" s="2" customFormat="1" ht="15.75" thickBot="1" x14ac:dyDescent="0.3">
      <c r="A19" s="71" t="s">
        <v>36</v>
      </c>
      <c r="B19" s="67" t="s">
        <v>32</v>
      </c>
      <c r="C19" s="67" t="s">
        <v>32</v>
      </c>
      <c r="D19" s="67" t="s">
        <v>32</v>
      </c>
      <c r="E19" s="67" t="s">
        <v>32</v>
      </c>
      <c r="F19" s="67" t="s">
        <v>32</v>
      </c>
      <c r="G19" s="67" t="s">
        <v>32</v>
      </c>
      <c r="H19" s="67" t="s">
        <v>32</v>
      </c>
      <c r="I19" s="73">
        <v>2765550</v>
      </c>
      <c r="J19" s="9">
        <f>$I$19*J25</f>
        <v>3243042.1194600007</v>
      </c>
      <c r="K19" s="9">
        <f>$I$19*K25</f>
        <v>3372763.8042384004</v>
      </c>
      <c r="L19" s="9">
        <f>$I$19*L25</f>
        <v>3507674.3564079362</v>
      </c>
      <c r="M19" s="9">
        <f>$I$19*M25</f>
        <v>3647981.3306642538</v>
      </c>
      <c r="N19" s="9">
        <f t="shared" ref="N19:R19" si="15">$I$19*N25</f>
        <v>3793900.5838908236</v>
      </c>
      <c r="O19" s="9">
        <f t="shared" si="15"/>
        <v>3945656.6072464562</v>
      </c>
      <c r="P19" s="9">
        <f t="shared" si="15"/>
        <v>4103482.8715363145</v>
      </c>
      <c r="Q19" s="9">
        <f t="shared" si="15"/>
        <v>4267622.1863977667</v>
      </c>
      <c r="R19" s="9">
        <f t="shared" si="15"/>
        <v>4438327.0738536781</v>
      </c>
      <c r="S19" s="9">
        <f>$I$19*O25</f>
        <v>3945656.6072464562</v>
      </c>
      <c r="T19" s="9">
        <f>$I$19*P25</f>
        <v>4103482.8715363145</v>
      </c>
      <c r="U19" s="9">
        <f>$I$19*Q25</f>
        <v>4267622.1863977667</v>
      </c>
      <c r="V19" s="9">
        <f>$I$19*R25</f>
        <v>4438327.0738536781</v>
      </c>
      <c r="W19" s="80">
        <f>$I$19*W25</f>
        <v>5399903.516204576</v>
      </c>
      <c r="X19" s="9">
        <f t="shared" ref="X19:AD19" si="16">$I$19*X25</f>
        <v>5615899.6568527594</v>
      </c>
      <c r="Y19" s="9">
        <f t="shared" si="16"/>
        <v>5840535.6431268696</v>
      </c>
      <c r="Z19" s="9">
        <f t="shared" si="16"/>
        <v>6074157.0688519441</v>
      </c>
      <c r="AA19" s="9">
        <f t="shared" si="16"/>
        <v>6317123.3516060216</v>
      </c>
      <c r="AB19" s="9">
        <f t="shared" si="16"/>
        <v>6569808.2856702618</v>
      </c>
      <c r="AC19" s="9">
        <f t="shared" si="16"/>
        <v>6832600.6170970723</v>
      </c>
      <c r="AD19" s="9">
        <f t="shared" si="16"/>
        <v>7105904.6417809557</v>
      </c>
      <c r="AE19" s="22">
        <f>$I$19*AE25</f>
        <v>7390140.8274521939</v>
      </c>
    </row>
    <row r="20" spans="1:31" s="2" customFormat="1" ht="15.75" thickBot="1" x14ac:dyDescent="0.3">
      <c r="A20" s="71" t="s">
        <v>37</v>
      </c>
      <c r="B20" s="67" t="s">
        <v>32</v>
      </c>
      <c r="C20" s="67" t="s">
        <v>32</v>
      </c>
      <c r="D20" s="67" t="s">
        <v>32</v>
      </c>
      <c r="E20" s="67" t="s">
        <v>32</v>
      </c>
      <c r="F20" s="67" t="s">
        <v>32</v>
      </c>
      <c r="G20" s="67" t="s">
        <v>32</v>
      </c>
      <c r="H20" s="67" t="s">
        <v>32</v>
      </c>
      <c r="I20" s="73">
        <v>2888120</v>
      </c>
      <c r="J20" s="9">
        <f>$I$20*J25</f>
        <v>3386774.7124640006</v>
      </c>
      <c r="K20" s="9">
        <f t="shared" ref="K20:Z20" si="17">$I$20*K25</f>
        <v>3522245.7009625603</v>
      </c>
      <c r="L20" s="9">
        <f t="shared" si="17"/>
        <v>3663135.5290010623</v>
      </c>
      <c r="M20" s="9">
        <f t="shared" si="17"/>
        <v>3809660.950161105</v>
      </c>
      <c r="N20" s="9">
        <f t="shared" si="17"/>
        <v>3962047.3881675489</v>
      </c>
      <c r="O20" s="9">
        <f t="shared" si="17"/>
        <v>4120529.283694251</v>
      </c>
      <c r="P20" s="9">
        <f t="shared" si="17"/>
        <v>4285350.4550420204</v>
      </c>
      <c r="Q20" s="9">
        <f t="shared" si="17"/>
        <v>4456764.4732437013</v>
      </c>
      <c r="R20" s="9">
        <f t="shared" si="17"/>
        <v>4635035.0521734497</v>
      </c>
      <c r="S20" s="9">
        <f t="shared" si="17"/>
        <v>4820436.4542603875</v>
      </c>
      <c r="T20" s="9">
        <f t="shared" si="17"/>
        <v>5013253.9124308024</v>
      </c>
      <c r="U20" s="9">
        <f t="shared" si="17"/>
        <v>5213784.068928035</v>
      </c>
      <c r="V20" s="9">
        <f t="shared" si="17"/>
        <v>5422335.4316851571</v>
      </c>
      <c r="W20" s="9">
        <f t="shared" si="17"/>
        <v>5639228.8489525635</v>
      </c>
      <c r="X20" s="9">
        <f t="shared" si="17"/>
        <v>5864798.0029106652</v>
      </c>
      <c r="Y20" s="80">
        <f t="shared" si="17"/>
        <v>6099389.9230270917</v>
      </c>
      <c r="Z20" s="9">
        <f t="shared" si="17"/>
        <v>6343365.5199481752</v>
      </c>
      <c r="AA20" s="78">
        <f>$I$20*AA25</f>
        <v>6597100.1407461017</v>
      </c>
      <c r="AB20" s="78">
        <f t="shared" ref="AB20:AE20" si="18">$I$20*AB25</f>
        <v>6860984.1463759458</v>
      </c>
      <c r="AC20" s="78">
        <f t="shared" si="18"/>
        <v>7135423.5122309839</v>
      </c>
      <c r="AD20" s="78">
        <f t="shared" si="18"/>
        <v>7420840.452720223</v>
      </c>
      <c r="AE20" s="79">
        <f t="shared" si="18"/>
        <v>7717674.0708290329</v>
      </c>
    </row>
    <row r="21" spans="1:31" s="2" customFormat="1" ht="15.75" thickBot="1" x14ac:dyDescent="0.3">
      <c r="A21" s="71" t="s">
        <v>38</v>
      </c>
      <c r="B21" s="67" t="s">
        <v>32</v>
      </c>
      <c r="C21" s="67" t="s">
        <v>32</v>
      </c>
      <c r="D21" s="67" t="s">
        <v>32</v>
      </c>
      <c r="E21" s="67" t="s">
        <v>32</v>
      </c>
      <c r="F21" s="67" t="s">
        <v>32</v>
      </c>
      <c r="G21" s="67" t="s">
        <v>32</v>
      </c>
      <c r="H21" s="67" t="s">
        <v>32</v>
      </c>
      <c r="I21" s="73">
        <v>8627253</v>
      </c>
      <c r="J21" s="9">
        <f>$I$21*J25</f>
        <v>10116810.346671602</v>
      </c>
      <c r="K21" s="9">
        <f t="shared" ref="K21:W21" si="19">$I$21*K25</f>
        <v>10521482.760538464</v>
      </c>
      <c r="L21" s="9">
        <f t="shared" si="19"/>
        <v>10942342.070960002</v>
      </c>
      <c r="M21" s="9">
        <f>$I$21*M25</f>
        <v>11380035.753798403</v>
      </c>
      <c r="N21" s="9">
        <f t="shared" si="19"/>
        <v>11835237.183950339</v>
      </c>
      <c r="O21" s="9">
        <f t="shared" si="19"/>
        <v>12308646.671308352</v>
      </c>
      <c r="P21" s="9">
        <f t="shared" si="19"/>
        <v>12800992.538160685</v>
      </c>
      <c r="Q21" s="9">
        <f t="shared" si="19"/>
        <v>13313032.239687113</v>
      </c>
      <c r="R21" s="9">
        <f t="shared" si="19"/>
        <v>13845553.529274598</v>
      </c>
      <c r="S21" s="9">
        <f t="shared" si="19"/>
        <v>14399375.670445582</v>
      </c>
      <c r="T21" s="9">
        <f t="shared" si="19"/>
        <v>14975350.697263403</v>
      </c>
      <c r="U21" s="9">
        <f t="shared" si="19"/>
        <v>15574364.725153942</v>
      </c>
      <c r="V21" s="9">
        <f t="shared" si="19"/>
        <v>16197339.314160099</v>
      </c>
      <c r="W21" s="9">
        <f t="shared" si="19"/>
        <v>16845232.886726502</v>
      </c>
      <c r="X21" s="9">
        <f>$I$21*X25</f>
        <v>17519042.202195562</v>
      </c>
      <c r="Y21" s="9">
        <f t="shared" ref="Y21:AD21" si="20">$I$21*Y25</f>
        <v>18219803.890283383</v>
      </c>
      <c r="Z21" s="9">
        <f t="shared" si="20"/>
        <v>18948596.04589472</v>
      </c>
      <c r="AA21" s="80">
        <f t="shared" si="20"/>
        <v>19706539.887730505</v>
      </c>
      <c r="AB21" s="9">
        <f t="shared" si="20"/>
        <v>20494801.483239725</v>
      </c>
      <c r="AC21" s="9">
        <f t="shared" si="20"/>
        <v>21314593.542569313</v>
      </c>
      <c r="AD21" s="9">
        <f t="shared" si="20"/>
        <v>22167177.28427209</v>
      </c>
      <c r="AE21" s="79">
        <f>$I$21*AE25</f>
        <v>23053864.375642974</v>
      </c>
    </row>
    <row r="22" spans="1:31" s="2" customFormat="1" ht="15.75" thickBot="1" x14ac:dyDescent="0.3">
      <c r="A22" s="71" t="s">
        <v>39</v>
      </c>
      <c r="B22" s="67" t="s">
        <v>32</v>
      </c>
      <c r="C22" s="67" t="s">
        <v>32</v>
      </c>
      <c r="D22" s="67" t="s">
        <v>32</v>
      </c>
      <c r="E22" s="67" t="s">
        <v>32</v>
      </c>
      <c r="F22" s="67" t="s">
        <v>32</v>
      </c>
      <c r="G22" s="67" t="s">
        <v>32</v>
      </c>
      <c r="H22" s="67" t="s">
        <v>32</v>
      </c>
      <c r="I22" s="73">
        <v>2850280</v>
      </c>
      <c r="J22" s="55">
        <f>$I$22*J25</f>
        <v>3342401.3640160006</v>
      </c>
      <c r="K22" s="55">
        <f t="shared" ref="K22:AE22" si="21">$I$22*K25</f>
        <v>3476097.4185766405</v>
      </c>
      <c r="L22" s="55">
        <f>$I$22*L25</f>
        <v>3615141.3153197058</v>
      </c>
      <c r="M22" s="55">
        <f t="shared" si="21"/>
        <v>3759746.9679324939</v>
      </c>
      <c r="N22" s="55">
        <f t="shared" si="21"/>
        <v>3910136.8466497934</v>
      </c>
      <c r="O22" s="55">
        <f t="shared" si="21"/>
        <v>4066542.3205157849</v>
      </c>
      <c r="P22" s="55">
        <f t="shared" si="21"/>
        <v>4229204.0133364163</v>
      </c>
      <c r="Q22" s="55">
        <f t="shared" si="21"/>
        <v>4398372.1738698734</v>
      </c>
      <c r="R22" s="55">
        <f t="shared" si="21"/>
        <v>4574307.060824668</v>
      </c>
      <c r="S22" s="55">
        <f t="shared" si="21"/>
        <v>4757279.3432576545</v>
      </c>
      <c r="T22" s="55">
        <f t="shared" si="21"/>
        <v>4947570.5169879608</v>
      </c>
      <c r="U22" s="55">
        <f t="shared" si="21"/>
        <v>5145473.3376674792</v>
      </c>
      <c r="V22" s="55">
        <f t="shared" si="21"/>
        <v>5351292.2711741785</v>
      </c>
      <c r="W22" s="55">
        <f t="shared" si="21"/>
        <v>5565343.962021146</v>
      </c>
      <c r="X22" s="55">
        <f t="shared" si="21"/>
        <v>5787957.720501991</v>
      </c>
      <c r="Y22" s="55">
        <f t="shared" si="21"/>
        <v>6019476.029322071</v>
      </c>
      <c r="Z22" s="55">
        <f t="shared" si="21"/>
        <v>6260255.0704949535</v>
      </c>
      <c r="AA22" s="55">
        <f t="shared" si="21"/>
        <v>6510665.2733147517</v>
      </c>
      <c r="AB22" s="55">
        <f t="shared" si="21"/>
        <v>6771091.8842473412</v>
      </c>
      <c r="AC22" s="55">
        <f t="shared" si="21"/>
        <v>7041935.5596172344</v>
      </c>
      <c r="AD22" s="55">
        <f t="shared" si="21"/>
        <v>7323612.982001924</v>
      </c>
      <c r="AE22" s="81">
        <f t="shared" si="21"/>
        <v>7616557.5012820018</v>
      </c>
    </row>
    <row r="23" spans="1:31" s="2" customFormat="1" x14ac:dyDescent="0.25">
      <c r="A23" s="71" t="s">
        <v>40</v>
      </c>
      <c r="B23" s="67" t="s">
        <v>32</v>
      </c>
      <c r="C23" s="67" t="s">
        <v>32</v>
      </c>
      <c r="D23" s="67" t="s">
        <v>32</v>
      </c>
      <c r="E23" s="67" t="s">
        <v>32</v>
      </c>
      <c r="F23" s="67" t="s">
        <v>32</v>
      </c>
      <c r="G23" s="67" t="s">
        <v>32</v>
      </c>
      <c r="H23" s="67" t="s">
        <v>32</v>
      </c>
      <c r="I23" s="73">
        <v>0</v>
      </c>
      <c r="J23" s="55">
        <f>$I$23*J25</f>
        <v>0</v>
      </c>
      <c r="K23" s="55">
        <f t="shared" ref="K23:AE23" si="22">$I$23*K25</f>
        <v>0</v>
      </c>
      <c r="L23" s="55">
        <f t="shared" si="22"/>
        <v>0</v>
      </c>
      <c r="M23" s="55">
        <f t="shared" si="22"/>
        <v>0</v>
      </c>
      <c r="N23" s="55">
        <f t="shared" si="22"/>
        <v>0</v>
      </c>
      <c r="O23" s="55">
        <f t="shared" si="22"/>
        <v>0</v>
      </c>
      <c r="P23" s="55">
        <f t="shared" si="22"/>
        <v>0</v>
      </c>
      <c r="Q23" s="55">
        <f t="shared" si="22"/>
        <v>0</v>
      </c>
      <c r="R23" s="55">
        <f t="shared" si="22"/>
        <v>0</v>
      </c>
      <c r="S23" s="55">
        <f t="shared" si="22"/>
        <v>0</v>
      </c>
      <c r="T23" s="55">
        <f t="shared" si="22"/>
        <v>0</v>
      </c>
      <c r="U23" s="55">
        <f t="shared" si="22"/>
        <v>0</v>
      </c>
      <c r="V23" s="55">
        <f t="shared" si="22"/>
        <v>0</v>
      </c>
      <c r="W23" s="55">
        <f t="shared" si="22"/>
        <v>0</v>
      </c>
      <c r="X23" s="55">
        <f t="shared" si="22"/>
        <v>0</v>
      </c>
      <c r="Y23" s="55">
        <f t="shared" si="22"/>
        <v>0</v>
      </c>
      <c r="Z23" s="55">
        <f t="shared" si="22"/>
        <v>0</v>
      </c>
      <c r="AA23" s="55">
        <f t="shared" si="22"/>
        <v>0</v>
      </c>
      <c r="AB23" s="55">
        <f t="shared" si="22"/>
        <v>0</v>
      </c>
      <c r="AC23" s="55">
        <f t="shared" si="22"/>
        <v>0</v>
      </c>
      <c r="AD23" s="55">
        <f t="shared" si="22"/>
        <v>0</v>
      </c>
      <c r="AE23" s="82">
        <f t="shared" si="22"/>
        <v>0</v>
      </c>
    </row>
    <row r="24" spans="1:31" s="2" customFormat="1" x14ac:dyDescent="0.25">
      <c r="A24" s="71" t="s">
        <v>54</v>
      </c>
      <c r="B24" s="67" t="s">
        <v>32</v>
      </c>
      <c r="C24" s="67" t="s">
        <v>32</v>
      </c>
      <c r="D24" s="67" t="s">
        <v>32</v>
      </c>
      <c r="E24" s="67" t="s">
        <v>32</v>
      </c>
      <c r="F24" s="67" t="s">
        <v>32</v>
      </c>
      <c r="G24" s="67" t="s">
        <v>32</v>
      </c>
      <c r="H24" s="67" t="s">
        <v>32</v>
      </c>
      <c r="I24" s="73">
        <v>0</v>
      </c>
      <c r="J24" s="55">
        <f>$I$23*J25</f>
        <v>0</v>
      </c>
      <c r="K24" s="55">
        <f t="shared" ref="K24:AE24" si="23">$I$23*K25</f>
        <v>0</v>
      </c>
      <c r="L24" s="55">
        <f t="shared" si="23"/>
        <v>0</v>
      </c>
      <c r="M24" s="55">
        <f t="shared" si="23"/>
        <v>0</v>
      </c>
      <c r="N24" s="55">
        <f t="shared" si="23"/>
        <v>0</v>
      </c>
      <c r="O24" s="55">
        <f t="shared" si="23"/>
        <v>0</v>
      </c>
      <c r="P24" s="55">
        <f t="shared" si="23"/>
        <v>0</v>
      </c>
      <c r="Q24" s="55">
        <f t="shared" si="23"/>
        <v>0</v>
      </c>
      <c r="R24" s="55">
        <f t="shared" si="23"/>
        <v>0</v>
      </c>
      <c r="S24" s="55">
        <f t="shared" si="23"/>
        <v>0</v>
      </c>
      <c r="T24" s="55">
        <f t="shared" si="23"/>
        <v>0</v>
      </c>
      <c r="U24" s="55">
        <f t="shared" si="23"/>
        <v>0</v>
      </c>
      <c r="V24" s="55">
        <f t="shared" si="23"/>
        <v>0</v>
      </c>
      <c r="W24" s="55">
        <f t="shared" si="23"/>
        <v>0</v>
      </c>
      <c r="X24" s="55">
        <f t="shared" si="23"/>
        <v>0</v>
      </c>
      <c r="Y24" s="55">
        <f>$I$23*Y25</f>
        <v>0</v>
      </c>
      <c r="Z24" s="55">
        <f t="shared" si="23"/>
        <v>0</v>
      </c>
      <c r="AA24" s="55">
        <f t="shared" si="23"/>
        <v>0</v>
      </c>
      <c r="AB24" s="55">
        <f t="shared" si="23"/>
        <v>0</v>
      </c>
      <c r="AC24" s="55">
        <f t="shared" si="23"/>
        <v>0</v>
      </c>
      <c r="AD24" s="55">
        <f t="shared" si="23"/>
        <v>0</v>
      </c>
      <c r="AE24" s="55">
        <f t="shared" si="23"/>
        <v>0</v>
      </c>
    </row>
    <row r="25" spans="1:31" s="2" customFormat="1" ht="30.75" thickBot="1" x14ac:dyDescent="0.3">
      <c r="A25" s="30" t="s">
        <v>4</v>
      </c>
      <c r="B25" s="18"/>
      <c r="C25" s="18"/>
      <c r="D25" s="18"/>
      <c r="E25" s="18"/>
      <c r="F25" s="18"/>
      <c r="G25" s="18"/>
      <c r="H25" s="19">
        <v>1.079</v>
      </c>
      <c r="I25" s="20">
        <v>1.1275550000000001</v>
      </c>
      <c r="J25" s="21">
        <v>1.1726572000000002</v>
      </c>
      <c r="K25" s="21">
        <v>1.2195634880000001</v>
      </c>
      <c r="L25" s="21">
        <v>1.26834602752</v>
      </c>
      <c r="M25" s="21">
        <v>1.3190798686208001</v>
      </c>
      <c r="N25" s="21">
        <v>1.371843063365632</v>
      </c>
      <c r="O25" s="21">
        <v>1.4267167859002572</v>
      </c>
      <c r="P25" s="21">
        <v>1.4837854573362674</v>
      </c>
      <c r="Q25" s="21">
        <v>1.5431368756297181</v>
      </c>
      <c r="R25" s="21">
        <v>1.6048623506549069</v>
      </c>
      <c r="S25" s="21">
        <v>1.6690568446811032</v>
      </c>
      <c r="T25" s="21">
        <v>1.7358191184683471</v>
      </c>
      <c r="U25" s="21">
        <v>1.8052518832070812</v>
      </c>
      <c r="V25" s="21">
        <v>1.8774619585353645</v>
      </c>
      <c r="W25" s="21">
        <v>1.952560436876779</v>
      </c>
      <c r="X25" s="21">
        <v>2.0306628543518501</v>
      </c>
      <c r="Y25" s="21">
        <v>2.1118893685259241</v>
      </c>
      <c r="Z25" s="21">
        <v>2.196364943266961</v>
      </c>
      <c r="AA25" s="21">
        <v>2.2842195409976394</v>
      </c>
      <c r="AB25" s="21">
        <v>2.3755883226375447</v>
      </c>
      <c r="AC25" s="21">
        <v>2.4706118555430465</v>
      </c>
      <c r="AD25" s="21">
        <v>2.5694363297647684</v>
      </c>
      <c r="AE25" s="31">
        <v>2.6722137829553594</v>
      </c>
    </row>
    <row r="26" spans="1:31" s="3" customFormat="1" ht="15.75" thickBot="1" x14ac:dyDescent="0.3">
      <c r="A26" s="83" t="s">
        <v>5</v>
      </c>
      <c r="B26" s="32"/>
      <c r="C26" s="32"/>
      <c r="D26" s="32"/>
      <c r="E26" s="32"/>
      <c r="F26" s="32"/>
      <c r="G26" s="32"/>
      <c r="H26" s="32"/>
      <c r="I26" s="33"/>
      <c r="J26" s="33"/>
      <c r="K26" s="33"/>
      <c r="L26" s="33"/>
      <c r="M26" s="84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6"/>
    </row>
    <row r="27" spans="1:31" s="2" customFormat="1" ht="45.75" thickTop="1" x14ac:dyDescent="0.25">
      <c r="A27" s="15" t="s">
        <v>41</v>
      </c>
      <c r="B27" s="11">
        <f>(B5*(B6+B7)*B12)+B13</f>
        <v>50416.666666666672</v>
      </c>
      <c r="C27" s="11">
        <f t="shared" ref="C27:H27" si="24">(C5*(C6+C7)*C12)+C13</f>
        <v>51666.666666666664</v>
      </c>
      <c r="D27" s="11">
        <f t="shared" si="24"/>
        <v>58750</v>
      </c>
      <c r="E27" s="11">
        <f t="shared" si="24"/>
        <v>59166.666666666664</v>
      </c>
      <c r="F27" s="11">
        <f t="shared" si="24"/>
        <v>62916.666666666664</v>
      </c>
      <c r="G27" s="11">
        <f t="shared" si="24"/>
        <v>65583.333333333343</v>
      </c>
      <c r="H27" s="11">
        <f t="shared" si="24"/>
        <v>67916.666666666657</v>
      </c>
      <c r="I27" s="87">
        <f>(I5*(I6+I7)*I12)+I13</f>
        <v>71995.7</v>
      </c>
      <c r="J27" s="87">
        <f t="shared" ref="J27:AE27" si="25">(J5*(J6+J7)*J12)+J13</f>
        <v>74875.527999999991</v>
      </c>
      <c r="K27" s="87">
        <f t="shared" si="25"/>
        <v>77870.549120000011</v>
      </c>
      <c r="L27" s="87">
        <f t="shared" si="25"/>
        <v>80985.37108479999</v>
      </c>
      <c r="M27" s="87">
        <f t="shared" si="25"/>
        <v>84224.78592819201</v>
      </c>
      <c r="N27" s="87">
        <f t="shared" si="25"/>
        <v>87593.777365319693</v>
      </c>
      <c r="O27" s="87">
        <f t="shared" si="25"/>
        <v>91097.52845993248</v>
      </c>
      <c r="P27" s="87">
        <f t="shared" si="25"/>
        <v>94741.429598329792</v>
      </c>
      <c r="Q27" s="87">
        <f t="shared" si="25"/>
        <v>98531.086782262966</v>
      </c>
      <c r="R27" s="87">
        <f t="shared" si="25"/>
        <v>102472.3302535535</v>
      </c>
      <c r="S27" s="87">
        <f t="shared" si="25"/>
        <v>106571.22346369564</v>
      </c>
      <c r="T27" s="87">
        <f t="shared" si="25"/>
        <v>110834.07240224347</v>
      </c>
      <c r="U27" s="87">
        <f t="shared" si="25"/>
        <v>115267.43529833321</v>
      </c>
      <c r="V27" s="87">
        <f t="shared" si="25"/>
        <v>119878.13271026654</v>
      </c>
      <c r="W27" s="87">
        <f t="shared" si="25"/>
        <v>124673.25801867718</v>
      </c>
      <c r="X27" s="87">
        <f t="shared" si="25"/>
        <v>129660.18833942428</v>
      </c>
      <c r="Y27" s="87">
        <f t="shared" si="25"/>
        <v>134846.59587300124</v>
      </c>
      <c r="Z27" s="87">
        <f t="shared" si="25"/>
        <v>140240.45970792128</v>
      </c>
      <c r="AA27" s="87">
        <f t="shared" si="25"/>
        <v>145850.07809623817</v>
      </c>
      <c r="AB27" s="87">
        <f t="shared" si="25"/>
        <v>151684.08122008765</v>
      </c>
      <c r="AC27" s="87">
        <f t="shared" si="25"/>
        <v>157751.44446889116</v>
      </c>
      <c r="AD27" s="87">
        <f t="shared" si="25"/>
        <v>164061.50224764683</v>
      </c>
      <c r="AE27" s="88">
        <f t="shared" si="25"/>
        <v>170623.96233755272</v>
      </c>
    </row>
    <row r="28" spans="1:31" s="2" customFormat="1" ht="45" x14ac:dyDescent="0.25">
      <c r="A28" s="15" t="s">
        <v>42</v>
      </c>
      <c r="B28" s="11">
        <f>(B5*(B6+B7)*B12*12)+B13</f>
        <v>605000</v>
      </c>
      <c r="C28" s="11">
        <f t="shared" ref="C28:AE28" si="26">(C5*(C6+C7)*C12*12)+C13</f>
        <v>620000</v>
      </c>
      <c r="D28" s="11">
        <f t="shared" si="26"/>
        <v>705000</v>
      </c>
      <c r="E28" s="11">
        <f t="shared" si="26"/>
        <v>710000</v>
      </c>
      <c r="F28" s="11">
        <f t="shared" si="26"/>
        <v>755000</v>
      </c>
      <c r="G28" s="11">
        <f t="shared" si="26"/>
        <v>787000.00000000012</v>
      </c>
      <c r="H28" s="11">
        <f t="shared" si="26"/>
        <v>814999.99999999988</v>
      </c>
      <c r="I28" s="87">
        <f>(I5*(I6+I7)*I12*12)+I13</f>
        <v>863948.39999999991</v>
      </c>
      <c r="J28" s="87">
        <f t="shared" si="26"/>
        <v>898506.33599999989</v>
      </c>
      <c r="K28" s="87">
        <f t="shared" si="26"/>
        <v>934446.58944000013</v>
      </c>
      <c r="L28" s="87">
        <f t="shared" si="26"/>
        <v>971824.45301759988</v>
      </c>
      <c r="M28" s="87">
        <f t="shared" si="26"/>
        <v>1010697.4311383041</v>
      </c>
      <c r="N28" s="87">
        <f t="shared" si="26"/>
        <v>1051125.3283838364</v>
      </c>
      <c r="O28" s="87">
        <f t="shared" si="26"/>
        <v>1093170.3415191898</v>
      </c>
      <c r="P28" s="87">
        <f t="shared" si="26"/>
        <v>1136897.1551799574</v>
      </c>
      <c r="Q28" s="87">
        <f t="shared" si="26"/>
        <v>1182373.0413871557</v>
      </c>
      <c r="R28" s="87">
        <f t="shared" si="26"/>
        <v>1229667.963042642</v>
      </c>
      <c r="S28" s="87">
        <f t="shared" si="26"/>
        <v>1278854.6815643478</v>
      </c>
      <c r="T28" s="87">
        <f t="shared" si="26"/>
        <v>1330008.8688269216</v>
      </c>
      <c r="U28" s="87">
        <f t="shared" si="26"/>
        <v>1383209.2235799986</v>
      </c>
      <c r="V28" s="87">
        <f t="shared" si="26"/>
        <v>1438537.5925231986</v>
      </c>
      <c r="W28" s="87">
        <f t="shared" si="26"/>
        <v>1496079.0962241262</v>
      </c>
      <c r="X28" s="87">
        <f t="shared" si="26"/>
        <v>1555922.2600730914</v>
      </c>
      <c r="Y28" s="87">
        <f t="shared" si="26"/>
        <v>1618159.1504760147</v>
      </c>
      <c r="Z28" s="87">
        <f t="shared" si="26"/>
        <v>1682885.5164950555</v>
      </c>
      <c r="AA28" s="87">
        <f t="shared" si="26"/>
        <v>1750200.9371548579</v>
      </c>
      <c r="AB28" s="87">
        <f t="shared" si="26"/>
        <v>1820208.9746410518</v>
      </c>
      <c r="AC28" s="87">
        <f t="shared" si="26"/>
        <v>1893017.333626694</v>
      </c>
      <c r="AD28" s="87">
        <f t="shared" si="26"/>
        <v>1968738.0269717621</v>
      </c>
      <c r="AE28" s="88">
        <f t="shared" si="26"/>
        <v>2047487.5480506327</v>
      </c>
    </row>
    <row r="29" spans="1:31" s="2" customFormat="1" ht="30" x14ac:dyDescent="0.25">
      <c r="A29" s="15" t="s">
        <v>43</v>
      </c>
      <c r="B29" s="34">
        <f>B11</f>
        <v>25000</v>
      </c>
      <c r="C29" s="34">
        <f>B29+C11</f>
        <v>35000</v>
      </c>
      <c r="D29" s="34">
        <f t="shared" ref="D29:H29" si="27">C29+D11</f>
        <v>44000</v>
      </c>
      <c r="E29" s="34">
        <f t="shared" si="27"/>
        <v>48000</v>
      </c>
      <c r="F29" s="34">
        <f t="shared" si="27"/>
        <v>56980.000000000116</v>
      </c>
      <c r="G29" s="34">
        <f t="shared" si="27"/>
        <v>62100.000000000116</v>
      </c>
      <c r="H29" s="34">
        <f t="shared" si="27"/>
        <v>66940.000000000116</v>
      </c>
      <c r="I29" s="89">
        <f>H29+I11</f>
        <v>84571.600000000093</v>
      </c>
      <c r="J29" s="89">
        <f t="shared" ref="J29:AD29" si="28">I29+J11</f>
        <v>102908.46400000015</v>
      </c>
      <c r="K29" s="89">
        <f t="shared" si="28"/>
        <v>121978.80256000021</v>
      </c>
      <c r="L29" s="89">
        <f t="shared" si="28"/>
        <v>141811.95466240018</v>
      </c>
      <c r="M29" s="89">
        <f t="shared" si="28"/>
        <v>162438.43284889625</v>
      </c>
      <c r="N29" s="89">
        <f t="shared" si="28"/>
        <v>183889.97016285209</v>
      </c>
      <c r="O29" s="89">
        <f t="shared" si="28"/>
        <v>206199.56896936626</v>
      </c>
      <c r="P29" s="89">
        <f t="shared" si="28"/>
        <v>229401.55172814091</v>
      </c>
      <c r="Q29" s="89">
        <f t="shared" si="28"/>
        <v>253531.61379726662</v>
      </c>
      <c r="R29" s="89">
        <f t="shared" si="28"/>
        <v>278626.8783491574</v>
      </c>
      <c r="S29" s="89">
        <f t="shared" si="28"/>
        <v>304725.95348312368</v>
      </c>
      <c r="T29" s="89">
        <f t="shared" si="28"/>
        <v>331868.99162244855</v>
      </c>
      <c r="U29" s="89">
        <f t="shared" si="28"/>
        <v>360097.75128734659</v>
      </c>
      <c r="V29" s="89">
        <f t="shared" si="28"/>
        <v>389455.66133884049</v>
      </c>
      <c r="W29" s="89">
        <f t="shared" si="28"/>
        <v>419987.88779239415</v>
      </c>
      <c r="X29" s="89">
        <f t="shared" si="28"/>
        <v>451741.40330408991</v>
      </c>
      <c r="Y29" s="89">
        <f t="shared" si="28"/>
        <v>484765.05943625362</v>
      </c>
      <c r="Z29" s="89">
        <f t="shared" si="28"/>
        <v>519109.66181370371</v>
      </c>
      <c r="AA29" s="89">
        <f t="shared" si="28"/>
        <v>554828.04828625184</v>
      </c>
      <c r="AB29" s="89">
        <f t="shared" si="28"/>
        <v>591975.17021770182</v>
      </c>
      <c r="AC29" s="89">
        <f t="shared" si="28"/>
        <v>630608.17702641001</v>
      </c>
      <c r="AD29" s="89">
        <f t="shared" si="28"/>
        <v>670786.50410746632</v>
      </c>
      <c r="AE29" s="90">
        <f>AD29+AE11</f>
        <v>712571.96427176509</v>
      </c>
    </row>
    <row r="30" spans="1:31" s="132" customFormat="1" ht="30" customHeight="1" x14ac:dyDescent="0.25">
      <c r="A30" s="127" t="s">
        <v>44</v>
      </c>
      <c r="B30" s="128">
        <f>B28</f>
        <v>605000</v>
      </c>
      <c r="C30" s="128">
        <f>B30+C28</f>
        <v>1225000</v>
      </c>
      <c r="D30" s="128">
        <f>C30+D28-C31</f>
        <v>1930000</v>
      </c>
      <c r="E30" s="128">
        <f>D30+E28-D31</f>
        <v>2640000</v>
      </c>
      <c r="F30" s="128">
        <f t="shared" ref="F30:AE30" si="29">E30+F28-E31</f>
        <v>3395000</v>
      </c>
      <c r="G30" s="128">
        <f t="shared" si="29"/>
        <v>4182000</v>
      </c>
      <c r="H30" s="128">
        <f t="shared" si="29"/>
        <v>4997000</v>
      </c>
      <c r="I30" s="129">
        <f>H30+I28-H31</f>
        <v>5860948.4000000004</v>
      </c>
      <c r="J30" s="130">
        <f t="shared" si="29"/>
        <v>-7058770.2639999995</v>
      </c>
      <c r="K30" s="129">
        <f t="shared" si="29"/>
        <v>-6124323.6745599993</v>
      </c>
      <c r="L30" s="129">
        <f t="shared" si="29"/>
        <v>-5152499.2215423994</v>
      </c>
      <c r="M30" s="129">
        <f t="shared" si="29"/>
        <v>-4141801.7904040953</v>
      </c>
      <c r="N30" s="129">
        <f t="shared" si="29"/>
        <v>-3090676.4620202589</v>
      </c>
      <c r="O30" s="129">
        <f t="shared" si="29"/>
        <v>-1997506.1205010691</v>
      </c>
      <c r="P30" s="129">
        <f t="shared" si="29"/>
        <v>-860608.96532111173</v>
      </c>
      <c r="Q30" s="129">
        <f t="shared" si="29"/>
        <v>-5774749.8082625456</v>
      </c>
      <c r="R30" s="129">
        <f t="shared" si="29"/>
        <v>-4545081.8452199036</v>
      </c>
      <c r="S30" s="129">
        <f t="shared" si="29"/>
        <v>-3266227.1636555558</v>
      </c>
      <c r="T30" s="129">
        <f t="shared" si="29"/>
        <v>-4132875.691511347</v>
      </c>
      <c r="U30" s="129">
        <f t="shared" si="29"/>
        <v>-2749666.4679313484</v>
      </c>
      <c r="V30" s="129">
        <f t="shared" si="29"/>
        <v>-1311128.8754081498</v>
      </c>
      <c r="W30" s="129">
        <f t="shared" si="29"/>
        <v>184950.22081597638</v>
      </c>
      <c r="X30" s="129">
        <f t="shared" si="29"/>
        <v>-3659031.035315508</v>
      </c>
      <c r="Y30" s="129">
        <f t="shared" si="29"/>
        <v>-2040871.8848394933</v>
      </c>
      <c r="Z30" s="129">
        <f t="shared" si="29"/>
        <v>-6457376.2913715299</v>
      </c>
      <c r="AA30" s="129">
        <f t="shared" si="29"/>
        <v>-4707175.3542166725</v>
      </c>
      <c r="AB30" s="129">
        <f t="shared" si="29"/>
        <v>-22593506.267306127</v>
      </c>
      <c r="AC30" s="129">
        <f t="shared" si="29"/>
        <v>-20700488.933679432</v>
      </c>
      <c r="AD30" s="129">
        <f t="shared" si="29"/>
        <v>-18731750.906707671</v>
      </c>
      <c r="AE30" s="131">
        <f t="shared" si="29"/>
        <v>-16684263.358657038</v>
      </c>
    </row>
    <row r="31" spans="1:31" s="132" customFormat="1" x14ac:dyDescent="0.25">
      <c r="A31" s="127" t="s">
        <v>45</v>
      </c>
      <c r="B31" s="133"/>
      <c r="C31" s="133">
        <f t="shared" ref="C31:H31" si="30">C14</f>
        <v>0</v>
      </c>
      <c r="D31" s="133">
        <f t="shared" si="30"/>
        <v>0</v>
      </c>
      <c r="E31" s="133">
        <f t="shared" si="30"/>
        <v>0</v>
      </c>
      <c r="F31" s="133">
        <f t="shared" si="30"/>
        <v>0</v>
      </c>
      <c r="G31" s="133">
        <f t="shared" si="30"/>
        <v>0</v>
      </c>
      <c r="H31" s="133">
        <f t="shared" si="30"/>
        <v>0</v>
      </c>
      <c r="I31" s="87">
        <f>I16</f>
        <v>13818225</v>
      </c>
      <c r="J31" s="134"/>
      <c r="K31" s="129"/>
      <c r="L31" s="129"/>
      <c r="M31" s="129"/>
      <c r="N31" s="129"/>
      <c r="O31" s="129"/>
      <c r="P31" s="129">
        <f>P17</f>
        <v>6096513.8843285898</v>
      </c>
      <c r="Q31" s="129"/>
      <c r="R31" s="129"/>
      <c r="S31" s="129">
        <f>S18</f>
        <v>2196657.3966827127</v>
      </c>
      <c r="T31" s="129"/>
      <c r="U31" s="129"/>
      <c r="V31" s="129"/>
      <c r="W31" s="129">
        <f>W19</f>
        <v>5399903.516204576</v>
      </c>
      <c r="X31" s="129"/>
      <c r="Y31" s="129">
        <f>Y20</f>
        <v>6099389.9230270917</v>
      </c>
      <c r="Z31" s="129"/>
      <c r="AA31" s="129">
        <f>AA21</f>
        <v>19706539.887730505</v>
      </c>
      <c r="AB31" s="129"/>
      <c r="AC31" s="129"/>
      <c r="AD31" s="129"/>
      <c r="AE31" s="131">
        <f>AE22</f>
        <v>7616557.5012820018</v>
      </c>
    </row>
    <row r="32" spans="1:31" s="139" customFormat="1" ht="30.75" thickBot="1" x14ac:dyDescent="0.3">
      <c r="A32" s="135" t="s">
        <v>55</v>
      </c>
      <c r="B32" s="136"/>
      <c r="C32" s="136">
        <f>C30-C31</f>
        <v>1225000</v>
      </c>
      <c r="D32" s="136">
        <f t="shared" ref="D32:H32" si="31">D30-D31</f>
        <v>1930000</v>
      </c>
      <c r="E32" s="136">
        <f t="shared" si="31"/>
        <v>2640000</v>
      </c>
      <c r="F32" s="136">
        <f t="shared" si="31"/>
        <v>3395000</v>
      </c>
      <c r="G32" s="136">
        <f t="shared" si="31"/>
        <v>4182000</v>
      </c>
      <c r="H32" s="136">
        <f t="shared" si="31"/>
        <v>4997000</v>
      </c>
      <c r="I32" s="137">
        <f>I30-I31</f>
        <v>-7957276.5999999996</v>
      </c>
      <c r="J32" s="137">
        <f t="shared" ref="J32:AE32" si="32">J30-J31</f>
        <v>-7058770.2639999995</v>
      </c>
      <c r="K32" s="137">
        <f t="shared" si="32"/>
        <v>-6124323.6745599993</v>
      </c>
      <c r="L32" s="137">
        <f t="shared" si="32"/>
        <v>-5152499.2215423994</v>
      </c>
      <c r="M32" s="137">
        <f t="shared" si="32"/>
        <v>-4141801.7904040953</v>
      </c>
      <c r="N32" s="137">
        <f t="shared" si="32"/>
        <v>-3090676.4620202589</v>
      </c>
      <c r="O32" s="137">
        <f t="shared" si="32"/>
        <v>-1997506.1205010691</v>
      </c>
      <c r="P32" s="137">
        <f t="shared" si="32"/>
        <v>-6957122.8496497013</v>
      </c>
      <c r="Q32" s="137">
        <f t="shared" si="32"/>
        <v>-5774749.8082625456</v>
      </c>
      <c r="R32" s="137">
        <f t="shared" si="32"/>
        <v>-4545081.8452199036</v>
      </c>
      <c r="S32" s="137">
        <f t="shared" si="32"/>
        <v>-5462884.5603382681</v>
      </c>
      <c r="T32" s="137">
        <f t="shared" si="32"/>
        <v>-4132875.691511347</v>
      </c>
      <c r="U32" s="137">
        <f t="shared" si="32"/>
        <v>-2749666.4679313484</v>
      </c>
      <c r="V32" s="137">
        <f t="shared" si="32"/>
        <v>-1311128.8754081498</v>
      </c>
      <c r="W32" s="137">
        <f t="shared" si="32"/>
        <v>-5214953.2953885999</v>
      </c>
      <c r="X32" s="137">
        <f t="shared" si="32"/>
        <v>-3659031.035315508</v>
      </c>
      <c r="Y32" s="137">
        <f t="shared" si="32"/>
        <v>-8140261.8078665845</v>
      </c>
      <c r="Z32" s="137">
        <f t="shared" si="32"/>
        <v>-6457376.2913715299</v>
      </c>
      <c r="AA32" s="137">
        <f t="shared" si="32"/>
        <v>-24413715.241947178</v>
      </c>
      <c r="AB32" s="137">
        <f t="shared" si="32"/>
        <v>-22593506.267306127</v>
      </c>
      <c r="AC32" s="137">
        <f t="shared" si="32"/>
        <v>-20700488.933679432</v>
      </c>
      <c r="AD32" s="137">
        <f t="shared" si="32"/>
        <v>-18731750.906707671</v>
      </c>
      <c r="AE32" s="138">
        <f t="shared" si="32"/>
        <v>-24300820.859939039</v>
      </c>
    </row>
    <row r="33" spans="1:31" ht="30" x14ac:dyDescent="0.25">
      <c r="A33" s="91" t="s">
        <v>56</v>
      </c>
      <c r="B33" s="92"/>
      <c r="C33" s="92"/>
      <c r="D33" s="92"/>
      <c r="E33" s="92"/>
      <c r="F33" s="92"/>
      <c r="G33" s="92"/>
      <c r="H33" s="92"/>
      <c r="I33" s="93"/>
      <c r="J33" s="93"/>
      <c r="K33" s="93"/>
      <c r="L33" s="93"/>
      <c r="M33" s="94"/>
      <c r="N33" s="94"/>
      <c r="O33" s="94"/>
      <c r="P33" s="94"/>
      <c r="Q33" s="94"/>
      <c r="R33" s="94"/>
      <c r="S33" s="94"/>
      <c r="T33" s="95"/>
      <c r="U33" s="95"/>
      <c r="V33" s="95"/>
      <c r="W33" s="96"/>
      <c r="X33" s="95"/>
      <c r="Y33" s="95"/>
      <c r="Z33" s="95"/>
      <c r="AA33" s="96"/>
      <c r="AB33" s="95"/>
      <c r="AC33" s="95"/>
      <c r="AD33" s="95"/>
      <c r="AE33" s="97"/>
    </row>
    <row r="34" spans="1:31" ht="43.7" customHeight="1" x14ac:dyDescent="0.25">
      <c r="A34" s="23" t="s">
        <v>57</v>
      </c>
      <c r="B34" s="98"/>
      <c r="C34" s="98"/>
      <c r="D34" s="12"/>
      <c r="E34" s="12"/>
      <c r="F34" s="12"/>
      <c r="G34" s="12"/>
      <c r="H34" s="12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100"/>
    </row>
    <row r="35" spans="1:31" s="103" customFormat="1" x14ac:dyDescent="0.25">
      <c r="A35" s="24" t="s">
        <v>58</v>
      </c>
      <c r="B35" s="98"/>
      <c r="C35" s="98"/>
      <c r="D35" s="12"/>
      <c r="E35" s="12"/>
      <c r="F35" s="12"/>
      <c r="G35" s="12"/>
      <c r="H35" s="12"/>
      <c r="I35" s="101">
        <v>12</v>
      </c>
      <c r="J35" s="101">
        <v>0</v>
      </c>
      <c r="K35" s="101">
        <v>0</v>
      </c>
      <c r="L35" s="101">
        <v>0</v>
      </c>
      <c r="M35" s="101">
        <v>0</v>
      </c>
      <c r="N35" s="101">
        <v>0</v>
      </c>
      <c r="O35" s="101">
        <v>0</v>
      </c>
      <c r="P35" s="101">
        <v>12</v>
      </c>
      <c r="Q35" s="101">
        <v>0</v>
      </c>
      <c r="R35" s="101">
        <v>0</v>
      </c>
      <c r="S35" s="101">
        <v>12</v>
      </c>
      <c r="T35" s="101">
        <v>8</v>
      </c>
      <c r="U35" s="101">
        <v>0</v>
      </c>
      <c r="V35" s="101">
        <v>0</v>
      </c>
      <c r="W35" s="101">
        <v>12</v>
      </c>
      <c r="X35" s="101">
        <v>0</v>
      </c>
      <c r="Y35" s="101">
        <v>12</v>
      </c>
      <c r="Z35" s="101">
        <v>0</v>
      </c>
      <c r="AA35" s="101">
        <v>12</v>
      </c>
      <c r="AB35" s="101">
        <v>0</v>
      </c>
      <c r="AC35" s="101">
        <v>0</v>
      </c>
      <c r="AD35" s="101">
        <v>0</v>
      </c>
      <c r="AE35" s="102">
        <v>12</v>
      </c>
    </row>
    <row r="36" spans="1:31" s="106" customFormat="1" ht="30" x14ac:dyDescent="0.25">
      <c r="A36" s="24" t="s">
        <v>59</v>
      </c>
      <c r="B36" s="98"/>
      <c r="C36" s="98"/>
      <c r="D36" s="12"/>
      <c r="E36" s="12"/>
      <c r="F36" s="12"/>
      <c r="G36" s="12"/>
      <c r="H36" s="12"/>
      <c r="I36" s="104">
        <f>-IF(I32&lt;0,I32/I5/I35,0)</f>
        <v>189.45896666666667</v>
      </c>
      <c r="J36" s="104" t="e">
        <f t="shared" ref="J36:AD36" si="33">-IF(J32&lt;0,J32/J5/J35,0)</f>
        <v>#DIV/0!</v>
      </c>
      <c r="K36" s="104" t="e">
        <f t="shared" si="33"/>
        <v>#DIV/0!</v>
      </c>
      <c r="L36" s="104" t="e">
        <f t="shared" si="33"/>
        <v>#DIV/0!</v>
      </c>
      <c r="M36" s="104" t="e">
        <f t="shared" si="33"/>
        <v>#DIV/0!</v>
      </c>
      <c r="N36" s="104" t="e">
        <f t="shared" si="33"/>
        <v>#DIV/0!</v>
      </c>
      <c r="O36" s="104" t="e">
        <f t="shared" si="33"/>
        <v>#DIV/0!</v>
      </c>
      <c r="P36" s="104">
        <f t="shared" si="33"/>
        <v>165.64578213451668</v>
      </c>
      <c r="Q36" s="104" t="e">
        <f t="shared" si="33"/>
        <v>#DIV/0!</v>
      </c>
      <c r="R36" s="104" t="e">
        <f t="shared" si="33"/>
        <v>#DIV/0!</v>
      </c>
      <c r="S36" s="104">
        <f t="shared" si="33"/>
        <v>130.068680008054</v>
      </c>
      <c r="T36" s="104">
        <f t="shared" si="33"/>
        <v>147.60270326826239</v>
      </c>
      <c r="U36" s="104" t="e">
        <f t="shared" si="33"/>
        <v>#DIV/0!</v>
      </c>
      <c r="V36" s="104" t="e">
        <f t="shared" si="33"/>
        <v>#DIV/0!</v>
      </c>
      <c r="W36" s="104">
        <f t="shared" si="33"/>
        <v>124.16555465210952</v>
      </c>
      <c r="X36" s="104" t="e">
        <f t="shared" si="33"/>
        <v>#DIV/0!</v>
      </c>
      <c r="Y36" s="104">
        <f t="shared" si="33"/>
        <v>193.81575733015677</v>
      </c>
      <c r="Z36" s="104" t="e">
        <f t="shared" si="33"/>
        <v>#DIV/0!</v>
      </c>
      <c r="AA36" s="104">
        <f t="shared" si="33"/>
        <v>581.27893433207566</v>
      </c>
      <c r="AB36" s="104" t="e">
        <f t="shared" si="33"/>
        <v>#DIV/0!</v>
      </c>
      <c r="AC36" s="104" t="e">
        <f t="shared" si="33"/>
        <v>#DIV/0!</v>
      </c>
      <c r="AD36" s="104" t="e">
        <f t="shared" si="33"/>
        <v>#DIV/0!</v>
      </c>
      <c r="AE36" s="105">
        <f>-IF(AE32&lt;0,AE32/AE5/AE35,0)</f>
        <v>578.59097285569135</v>
      </c>
    </row>
    <row r="37" spans="1:31" s="106" customFormat="1" ht="15.75" thickBot="1" x14ac:dyDescent="0.3">
      <c r="A37" s="107" t="s">
        <v>60</v>
      </c>
      <c r="B37" s="108"/>
      <c r="C37" s="108"/>
      <c r="D37" s="16"/>
      <c r="E37" s="16"/>
      <c r="F37" s="16"/>
      <c r="G37" s="16"/>
      <c r="H37" s="16"/>
      <c r="I37" s="109">
        <f>I6+I7+I36</f>
        <v>210.44896666666668</v>
      </c>
      <c r="J37" s="109" t="e">
        <f t="shared" ref="J37:AE37" si="34">J6+J7+J36</f>
        <v>#DIV/0!</v>
      </c>
      <c r="K37" s="109" t="e">
        <f t="shared" si="34"/>
        <v>#DIV/0!</v>
      </c>
      <c r="L37" s="109" t="e">
        <f t="shared" si="34"/>
        <v>#DIV/0!</v>
      </c>
      <c r="M37" s="109" t="e">
        <f t="shared" si="34"/>
        <v>#DIV/0!</v>
      </c>
      <c r="N37" s="109" t="e">
        <f t="shared" si="34"/>
        <v>#DIV/0!</v>
      </c>
      <c r="O37" s="109" t="e">
        <f t="shared" si="34"/>
        <v>#DIV/0!</v>
      </c>
      <c r="P37" s="109">
        <f t="shared" si="34"/>
        <v>193.26719018067698</v>
      </c>
      <c r="Q37" s="109" t="e">
        <f t="shared" si="34"/>
        <v>#DIV/0!</v>
      </c>
      <c r="R37" s="110" t="e">
        <f t="shared" si="34"/>
        <v>#DIV/0!</v>
      </c>
      <c r="S37" s="110">
        <f t="shared" si="34"/>
        <v>161.13900754849004</v>
      </c>
      <c r="T37" s="110">
        <f t="shared" si="34"/>
        <v>179.91584391031589</v>
      </c>
      <c r="U37" s="110" t="e">
        <f t="shared" si="34"/>
        <v>#DIV/0!</v>
      </c>
      <c r="V37" s="110" t="e">
        <f t="shared" si="34"/>
        <v>#DIV/0!</v>
      </c>
      <c r="W37" s="110">
        <f t="shared" si="34"/>
        <v>160.51344328729238</v>
      </c>
      <c r="X37" s="110" t="e">
        <f t="shared" si="34"/>
        <v>#DIV/0!</v>
      </c>
      <c r="Y37" s="110">
        <f t="shared" si="34"/>
        <v>233.12963367797056</v>
      </c>
      <c r="Z37" s="110" t="e">
        <f t="shared" si="34"/>
        <v>#DIV/0!</v>
      </c>
      <c r="AA37" s="110">
        <f t="shared" si="34"/>
        <v>623.80082298987099</v>
      </c>
      <c r="AB37" s="110" t="e">
        <f t="shared" si="34"/>
        <v>#DIV/0!</v>
      </c>
      <c r="AC37" s="110" t="e">
        <f t="shared" si="34"/>
        <v>#DIV/0!</v>
      </c>
      <c r="AD37" s="110" t="e">
        <f t="shared" si="34"/>
        <v>#DIV/0!</v>
      </c>
      <c r="AE37" s="111">
        <f t="shared" si="34"/>
        <v>628.33556828938015</v>
      </c>
    </row>
    <row r="38" spans="1:31" ht="30" x14ac:dyDescent="0.25">
      <c r="A38" s="112" t="s">
        <v>61</v>
      </c>
      <c r="B38" s="98"/>
      <c r="C38" s="12"/>
      <c r="D38" s="12"/>
      <c r="E38" s="12"/>
      <c r="F38" s="12"/>
      <c r="G38" s="12"/>
      <c r="H38" s="12"/>
      <c r="I38" s="99"/>
      <c r="J38" s="99"/>
      <c r="K38" s="99"/>
      <c r="L38" s="99"/>
      <c r="M38" s="99"/>
      <c r="N38" s="99"/>
      <c r="O38" s="99"/>
      <c r="P38" s="99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4"/>
    </row>
    <row r="39" spans="1:31" x14ac:dyDescent="0.25">
      <c r="A39" s="24" t="s">
        <v>47</v>
      </c>
      <c r="B39" s="98"/>
      <c r="C39" s="12"/>
      <c r="D39" s="12"/>
      <c r="E39" s="12"/>
      <c r="F39" s="12"/>
      <c r="G39" s="12"/>
      <c r="H39" s="12"/>
      <c r="I39" s="115">
        <v>0.5</v>
      </c>
      <c r="J39" s="115">
        <v>0.5</v>
      </c>
      <c r="K39" s="115">
        <v>0.5</v>
      </c>
      <c r="L39" s="115">
        <v>0.5</v>
      </c>
      <c r="M39" s="115">
        <v>0.5</v>
      </c>
      <c r="N39" s="115">
        <v>0.5</v>
      </c>
      <c r="O39" s="115">
        <v>0.5</v>
      </c>
      <c r="P39" s="115">
        <v>0.55000000000000004</v>
      </c>
      <c r="Q39" s="115">
        <v>0.55000000000000004</v>
      </c>
      <c r="R39" s="115">
        <v>0.55000000000000004</v>
      </c>
      <c r="S39" s="115">
        <v>0.7</v>
      </c>
      <c r="T39" s="115">
        <v>0.7</v>
      </c>
      <c r="U39" s="115">
        <v>0.75</v>
      </c>
      <c r="V39" s="115">
        <v>0.75</v>
      </c>
      <c r="W39" s="115">
        <v>0.83</v>
      </c>
      <c r="X39" s="115">
        <v>0.93</v>
      </c>
      <c r="Y39" s="115">
        <v>1</v>
      </c>
      <c r="Z39" s="115">
        <v>1</v>
      </c>
      <c r="AA39" s="115">
        <v>1</v>
      </c>
      <c r="AB39" s="115">
        <v>1</v>
      </c>
      <c r="AC39" s="115">
        <v>1</v>
      </c>
      <c r="AD39" s="115">
        <v>1</v>
      </c>
      <c r="AE39" s="116">
        <v>1</v>
      </c>
    </row>
    <row r="40" spans="1:31" ht="17.45" customHeight="1" x14ac:dyDescent="0.25">
      <c r="A40" s="24" t="s">
        <v>62</v>
      </c>
      <c r="B40" s="98"/>
      <c r="C40" s="12"/>
      <c r="D40" s="12"/>
      <c r="E40" s="12"/>
      <c r="F40" s="12"/>
      <c r="G40" s="12"/>
      <c r="H40" s="12"/>
      <c r="I40" s="117">
        <f t="shared" ref="I40:AE40" si="35">I39*I6</f>
        <v>10.494999999999999</v>
      </c>
      <c r="J40" s="117">
        <f t="shared" si="35"/>
        <v>10.9148</v>
      </c>
      <c r="K40" s="117">
        <f t="shared" si="35"/>
        <v>11.351392000000001</v>
      </c>
      <c r="L40" s="117">
        <f t="shared" si="35"/>
        <v>11.80544768</v>
      </c>
      <c r="M40" s="117">
        <f t="shared" si="35"/>
        <v>12.277665587200001</v>
      </c>
      <c r="N40" s="117">
        <f t="shared" si="35"/>
        <v>12.768772210688002</v>
      </c>
      <c r="O40" s="117">
        <f t="shared" si="35"/>
        <v>13.279523099115522</v>
      </c>
      <c r="P40" s="117">
        <f t="shared" si="35"/>
        <v>15.191774425388159</v>
      </c>
      <c r="Q40" s="117">
        <f t="shared" si="35"/>
        <v>15.799445402403686</v>
      </c>
      <c r="R40" s="117">
        <f t="shared" si="35"/>
        <v>16.431423218499834</v>
      </c>
      <c r="S40" s="117">
        <f t="shared" si="35"/>
        <v>21.749229278305233</v>
      </c>
      <c r="T40" s="117">
        <f t="shared" si="35"/>
        <v>22.619198449437441</v>
      </c>
      <c r="U40" s="117">
        <f t="shared" si="35"/>
        <v>25.204249700801721</v>
      </c>
      <c r="V40" s="117">
        <f t="shared" si="35"/>
        <v>26.212419688833791</v>
      </c>
      <c r="W40" s="117">
        <f t="shared" si="35"/>
        <v>30.16874756720177</v>
      </c>
      <c r="X40" s="117">
        <f t="shared" si="35"/>
        <v>35.155677887948855</v>
      </c>
      <c r="Y40" s="117">
        <f t="shared" si="35"/>
        <v>39.313876347813775</v>
      </c>
      <c r="Z40" s="117">
        <f t="shared" si="35"/>
        <v>40.886431401726327</v>
      </c>
      <c r="AA40" s="117">
        <f t="shared" si="35"/>
        <v>42.52188865779538</v>
      </c>
      <c r="AB40" s="117">
        <f t="shared" si="35"/>
        <v>44.222764204107193</v>
      </c>
      <c r="AC40" s="117">
        <f t="shared" si="35"/>
        <v>45.99167477227148</v>
      </c>
      <c r="AD40" s="117">
        <f t="shared" si="35"/>
        <v>47.831341763162342</v>
      </c>
      <c r="AE40" s="118">
        <f t="shared" si="35"/>
        <v>49.744595433688836</v>
      </c>
    </row>
    <row r="41" spans="1:31" x14ac:dyDescent="0.25">
      <c r="A41" s="24" t="s">
        <v>46</v>
      </c>
      <c r="B41" s="12"/>
      <c r="C41" s="12"/>
      <c r="D41" s="12"/>
      <c r="E41" s="12"/>
      <c r="F41" s="12"/>
      <c r="G41" s="12"/>
      <c r="H41" s="12"/>
      <c r="I41" s="119">
        <f t="shared" ref="I41:AE41" si="36">I6+I7+I40</f>
        <v>31.484999999999999</v>
      </c>
      <c r="J41" s="119">
        <f t="shared" si="36"/>
        <v>32.744399999999999</v>
      </c>
      <c r="K41" s="119">
        <f t="shared" si="36"/>
        <v>34.054175999999998</v>
      </c>
      <c r="L41" s="119">
        <f t="shared" si="36"/>
        <v>35.416343040000001</v>
      </c>
      <c r="M41" s="119">
        <f t="shared" si="36"/>
        <v>36.8329967616</v>
      </c>
      <c r="N41" s="119">
        <f t="shared" si="36"/>
        <v>38.306316632064011</v>
      </c>
      <c r="O41" s="119">
        <f t="shared" si="36"/>
        <v>39.838569297346567</v>
      </c>
      <c r="P41" s="119">
        <f t="shared" si="36"/>
        <v>42.813182471548444</v>
      </c>
      <c r="Q41" s="119">
        <f t="shared" si="36"/>
        <v>44.525709770410387</v>
      </c>
      <c r="R41" s="119">
        <f t="shared" si="36"/>
        <v>46.306738161226804</v>
      </c>
      <c r="S41" s="119">
        <f t="shared" si="36"/>
        <v>52.819556818741283</v>
      </c>
      <c r="T41" s="119">
        <f t="shared" si="36"/>
        <v>54.932339091490931</v>
      </c>
      <c r="U41" s="119">
        <f t="shared" si="36"/>
        <v>58.809915968537354</v>
      </c>
      <c r="V41" s="119">
        <f t="shared" si="36"/>
        <v>61.162312607278842</v>
      </c>
      <c r="W41" s="119">
        <f t="shared" si="36"/>
        <v>66.516636202384632</v>
      </c>
      <c r="X41" s="119">
        <f t="shared" si="36"/>
        <v>72.957482068539022</v>
      </c>
      <c r="Y41" s="119">
        <f t="shared" si="36"/>
        <v>78.627752695627549</v>
      </c>
      <c r="Z41" s="119">
        <f t="shared" si="36"/>
        <v>81.772862803452654</v>
      </c>
      <c r="AA41" s="119">
        <f t="shared" si="36"/>
        <v>85.043777315590759</v>
      </c>
      <c r="AB41" s="119">
        <f t="shared" si="36"/>
        <v>88.445528408214386</v>
      </c>
      <c r="AC41" s="119">
        <f t="shared" si="36"/>
        <v>91.983349544542961</v>
      </c>
      <c r="AD41" s="119">
        <f t="shared" si="36"/>
        <v>95.662683526324685</v>
      </c>
      <c r="AE41" s="120">
        <f t="shared" si="36"/>
        <v>99.489190867377673</v>
      </c>
    </row>
    <row r="42" spans="1:31" ht="30" x14ac:dyDescent="0.25">
      <c r="A42" s="24" t="s">
        <v>63</v>
      </c>
      <c r="B42" s="12"/>
      <c r="C42" s="12"/>
      <c r="D42" s="12"/>
      <c r="E42" s="12"/>
      <c r="F42" s="12"/>
      <c r="G42" s="12"/>
      <c r="H42" s="12"/>
      <c r="I42" s="99">
        <f t="shared" ref="I42:AE42" si="37">(I41*12*I12*I5)+I13</f>
        <v>1295922.6000000001</v>
      </c>
      <c r="J42" s="99">
        <f t="shared" si="37"/>
        <v>1347759.504</v>
      </c>
      <c r="K42" s="99">
        <f t="shared" si="37"/>
        <v>1401669.8841599999</v>
      </c>
      <c r="L42" s="99">
        <f t="shared" si="37"/>
        <v>1457736.6795264001</v>
      </c>
      <c r="M42" s="99">
        <f t="shared" si="37"/>
        <v>1516046.1467074559</v>
      </c>
      <c r="N42" s="99">
        <f t="shared" si="37"/>
        <v>1576687.9925757546</v>
      </c>
      <c r="O42" s="99">
        <f t="shared" si="37"/>
        <v>1639755.5122787848</v>
      </c>
      <c r="P42" s="99">
        <f t="shared" si="37"/>
        <v>1762190.590528934</v>
      </c>
      <c r="Q42" s="99">
        <f t="shared" si="37"/>
        <v>1832678.2141500912</v>
      </c>
      <c r="R42" s="99">
        <f t="shared" si="37"/>
        <v>1905985.3427160953</v>
      </c>
      <c r="S42" s="99">
        <f t="shared" si="37"/>
        <v>2174052.9586593909</v>
      </c>
      <c r="T42" s="99">
        <f t="shared" si="37"/>
        <v>2261015.0770057668</v>
      </c>
      <c r="U42" s="99">
        <f t="shared" si="37"/>
        <v>2420616.1412649974</v>
      </c>
      <c r="V42" s="99">
        <f t="shared" si="37"/>
        <v>2517440.786915597</v>
      </c>
      <c r="W42" s="99">
        <f t="shared" si="37"/>
        <v>2737824.7460901514</v>
      </c>
      <c r="X42" s="99">
        <f t="shared" si="37"/>
        <v>3002929.9619410657</v>
      </c>
      <c r="Y42" s="99">
        <f t="shared" si="37"/>
        <v>3236318.3009520299</v>
      </c>
      <c r="Z42" s="99">
        <f t="shared" si="37"/>
        <v>3365771.0329901115</v>
      </c>
      <c r="AA42" s="99">
        <f t="shared" si="37"/>
        <v>3500401.8743097153</v>
      </c>
      <c r="AB42" s="99">
        <f t="shared" si="37"/>
        <v>3640417.9492821041</v>
      </c>
      <c r="AC42" s="99">
        <f t="shared" si="37"/>
        <v>3786034.6672533876</v>
      </c>
      <c r="AD42" s="99">
        <f t="shared" si="37"/>
        <v>3937476.0539435232</v>
      </c>
      <c r="AE42" s="100">
        <f t="shared" si="37"/>
        <v>4094975.0961012654</v>
      </c>
    </row>
    <row r="43" spans="1:31" x14ac:dyDescent="0.25">
      <c r="A43" s="24" t="s">
        <v>64</v>
      </c>
      <c r="B43" s="12"/>
      <c r="C43" s="12"/>
      <c r="D43" s="12"/>
      <c r="E43" s="12"/>
      <c r="F43" s="12"/>
      <c r="G43" s="12"/>
      <c r="H43" s="12"/>
      <c r="I43" s="99">
        <f>I32</f>
        <v>-7957276.5999999996</v>
      </c>
      <c r="J43" s="99">
        <f>I43+J42</f>
        <v>-6609517.0959999999</v>
      </c>
      <c r="K43" s="99">
        <f>J43+K42</f>
        <v>-5207847.21184</v>
      </c>
      <c r="L43" s="99">
        <f>K43+L42</f>
        <v>-3750110.5323136002</v>
      </c>
      <c r="M43" s="99">
        <f t="shared" ref="M43:O43" si="38">L43+M42</f>
        <v>-2234064.3856061446</v>
      </c>
      <c r="N43" s="99">
        <f t="shared" si="38"/>
        <v>-657376.39303038991</v>
      </c>
      <c r="O43" s="99">
        <f t="shared" si="38"/>
        <v>982379.11924839485</v>
      </c>
      <c r="P43" s="99">
        <f>O43+P42</f>
        <v>2744569.7097773291</v>
      </c>
      <c r="Q43" s="99">
        <f t="shared" ref="Q43:AE43" si="39">P43+Q42</f>
        <v>4577247.9239274208</v>
      </c>
      <c r="R43" s="99">
        <f t="shared" si="39"/>
        <v>6483233.2666435158</v>
      </c>
      <c r="S43" s="99">
        <f t="shared" si="39"/>
        <v>8657286.2253029067</v>
      </c>
      <c r="T43" s="99">
        <f t="shared" si="39"/>
        <v>10918301.302308673</v>
      </c>
      <c r="U43" s="99">
        <f t="shared" si="39"/>
        <v>13338917.44357367</v>
      </c>
      <c r="V43" s="99">
        <f t="shared" si="39"/>
        <v>15856358.230489267</v>
      </c>
      <c r="W43" s="99">
        <f>V43+W42</f>
        <v>18594182.97657942</v>
      </c>
      <c r="X43" s="99">
        <f t="shared" si="39"/>
        <v>21597112.938520487</v>
      </c>
      <c r="Y43" s="99">
        <f t="shared" si="39"/>
        <v>24833431.239472516</v>
      </c>
      <c r="Z43" s="99">
        <f t="shared" si="39"/>
        <v>28199202.272462629</v>
      </c>
      <c r="AA43" s="99">
        <f t="shared" si="39"/>
        <v>31699604.146772344</v>
      </c>
      <c r="AB43" s="99">
        <f t="shared" si="39"/>
        <v>35340022.09605445</v>
      </c>
      <c r="AC43" s="99">
        <f t="shared" si="39"/>
        <v>39126056.76330784</v>
      </c>
      <c r="AD43" s="99">
        <f t="shared" si="39"/>
        <v>43063532.817251362</v>
      </c>
      <c r="AE43" s="100">
        <f t="shared" si="39"/>
        <v>47158507.913352624</v>
      </c>
    </row>
    <row r="44" spans="1:31" ht="30.75" thickBot="1" x14ac:dyDescent="0.3">
      <c r="A44" s="24" t="s">
        <v>65</v>
      </c>
      <c r="B44" s="12"/>
      <c r="C44" s="12"/>
      <c r="D44" s="12"/>
      <c r="E44" s="12"/>
      <c r="F44" s="12"/>
      <c r="G44" s="12"/>
      <c r="H44" s="12"/>
      <c r="I44" s="99">
        <f>I43</f>
        <v>-7957276.5999999996</v>
      </c>
      <c r="J44" s="99">
        <f t="shared" ref="J44:AE44" si="40">I44+J42-J31</f>
        <v>-6609517.0959999999</v>
      </c>
      <c r="K44" s="99">
        <f t="shared" si="40"/>
        <v>-5207847.21184</v>
      </c>
      <c r="L44" s="99">
        <f t="shared" si="40"/>
        <v>-3750110.5323136002</v>
      </c>
      <c r="M44" s="99">
        <f t="shared" si="40"/>
        <v>-2234064.3856061446</v>
      </c>
      <c r="N44" s="99">
        <f t="shared" si="40"/>
        <v>-657376.39303038991</v>
      </c>
      <c r="O44" s="99">
        <f t="shared" si="40"/>
        <v>982379.11924839485</v>
      </c>
      <c r="P44" s="99">
        <f t="shared" si="40"/>
        <v>-3351944.1745512607</v>
      </c>
      <c r="Q44" s="99">
        <f t="shared" si="40"/>
        <v>-1519265.9604011695</v>
      </c>
      <c r="R44" s="99">
        <f t="shared" si="40"/>
        <v>386719.38231492578</v>
      </c>
      <c r="S44" s="99">
        <f t="shared" si="40"/>
        <v>364114.94429160422</v>
      </c>
      <c r="T44" s="99">
        <f t="shared" si="40"/>
        <v>2625130.021297371</v>
      </c>
      <c r="U44" s="99">
        <f t="shared" si="40"/>
        <v>5045746.1625623684</v>
      </c>
      <c r="V44" s="99">
        <f t="shared" si="40"/>
        <v>7563186.949477965</v>
      </c>
      <c r="W44" s="99">
        <f t="shared" si="40"/>
        <v>4901108.1793635404</v>
      </c>
      <c r="X44" s="99">
        <f t="shared" si="40"/>
        <v>7904038.1413046066</v>
      </c>
      <c r="Y44" s="99">
        <f t="shared" si="40"/>
        <v>5040966.5192295453</v>
      </c>
      <c r="Z44" s="99">
        <f t="shared" si="40"/>
        <v>8406737.5522196572</v>
      </c>
      <c r="AA44" s="99">
        <f t="shared" si="40"/>
        <v>-7799400.4612011332</v>
      </c>
      <c r="AB44" s="99">
        <f t="shared" si="40"/>
        <v>-4158982.5119190291</v>
      </c>
      <c r="AC44" s="99">
        <f t="shared" si="40"/>
        <v>-372947.84466564143</v>
      </c>
      <c r="AD44" s="99">
        <f t="shared" si="40"/>
        <v>3564528.2092778818</v>
      </c>
      <c r="AE44" s="100">
        <f t="shared" si="40"/>
        <v>42945.804097144864</v>
      </c>
    </row>
    <row r="45" spans="1:31" ht="30" x14ac:dyDescent="0.25">
      <c r="A45" s="121" t="s">
        <v>48</v>
      </c>
      <c r="B45" s="92"/>
      <c r="C45" s="92"/>
      <c r="D45" s="92"/>
      <c r="E45" s="92"/>
      <c r="F45" s="92"/>
      <c r="G45" s="92"/>
      <c r="H45" s="9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3"/>
    </row>
    <row r="46" spans="1:31" x14ac:dyDescent="0.25">
      <c r="A46" s="24" t="s">
        <v>66</v>
      </c>
      <c r="B46" s="12"/>
      <c r="C46" s="12"/>
      <c r="D46" s="12"/>
      <c r="E46" s="12"/>
      <c r="F46" s="12"/>
      <c r="G46" s="12"/>
      <c r="H46" s="12"/>
      <c r="I46" s="140">
        <v>15</v>
      </c>
      <c r="J46" s="140">
        <v>15</v>
      </c>
      <c r="K46" s="140">
        <v>15</v>
      </c>
      <c r="L46" s="140">
        <v>15</v>
      </c>
      <c r="M46" s="140">
        <v>15</v>
      </c>
      <c r="N46" s="140">
        <v>15</v>
      </c>
      <c r="O46" s="140">
        <v>15</v>
      </c>
      <c r="P46" s="140">
        <v>20</v>
      </c>
      <c r="Q46" s="140">
        <v>20</v>
      </c>
      <c r="R46" s="140">
        <v>20</v>
      </c>
      <c r="S46" s="140">
        <v>23</v>
      </c>
      <c r="T46" s="140">
        <v>23</v>
      </c>
      <c r="U46" s="140">
        <v>30</v>
      </c>
      <c r="V46" s="140">
        <v>30</v>
      </c>
      <c r="W46" s="140">
        <v>30</v>
      </c>
      <c r="X46" s="140">
        <v>35</v>
      </c>
      <c r="Y46" s="140">
        <v>35</v>
      </c>
      <c r="Z46" s="140">
        <v>35</v>
      </c>
      <c r="AA46" s="140">
        <v>35</v>
      </c>
      <c r="AB46" s="140">
        <v>40</v>
      </c>
      <c r="AC46" s="140">
        <v>40</v>
      </c>
      <c r="AD46" s="140">
        <v>40</v>
      </c>
      <c r="AE46" s="141">
        <v>45</v>
      </c>
    </row>
    <row r="47" spans="1:31" x14ac:dyDescent="0.25">
      <c r="A47" s="24" t="s">
        <v>67</v>
      </c>
      <c r="B47" s="12"/>
      <c r="C47" s="12"/>
      <c r="D47" s="12"/>
      <c r="E47" s="12"/>
      <c r="F47" s="12"/>
      <c r="G47" s="12"/>
      <c r="H47" s="12"/>
      <c r="I47" s="142">
        <f t="shared" ref="I47:AE47" si="41">I46+I6+I7</f>
        <v>35.989999999999995</v>
      </c>
      <c r="J47" s="142">
        <f t="shared" si="41"/>
        <v>36.829599999999999</v>
      </c>
      <c r="K47" s="142">
        <f t="shared" si="41"/>
        <v>37.702784000000001</v>
      </c>
      <c r="L47" s="142">
        <f t="shared" si="41"/>
        <v>38.610895360000001</v>
      </c>
      <c r="M47" s="142">
        <f t="shared" si="41"/>
        <v>39.555331174400003</v>
      </c>
      <c r="N47" s="142">
        <f t="shared" si="41"/>
        <v>40.537544421376005</v>
      </c>
      <c r="O47" s="142">
        <f t="shared" si="41"/>
        <v>41.559046198231044</v>
      </c>
      <c r="P47" s="142">
        <f t="shared" si="41"/>
        <v>47.621408046160283</v>
      </c>
      <c r="Q47" s="142">
        <f t="shared" si="41"/>
        <v>48.726264368006696</v>
      </c>
      <c r="R47" s="142">
        <f t="shared" si="41"/>
        <v>49.875314942726973</v>
      </c>
      <c r="S47" s="142">
        <f t="shared" si="41"/>
        <v>54.070327540436054</v>
      </c>
      <c r="T47" s="142">
        <f t="shared" si="41"/>
        <v>55.31314064205349</v>
      </c>
      <c r="U47" s="142">
        <f t="shared" si="41"/>
        <v>63.605666267735629</v>
      </c>
      <c r="V47" s="142">
        <f t="shared" si="41"/>
        <v>64.949892918445045</v>
      </c>
      <c r="W47" s="142">
        <f t="shared" si="41"/>
        <v>66.347888635182855</v>
      </c>
      <c r="X47" s="142">
        <f t="shared" si="41"/>
        <v>72.801804180590167</v>
      </c>
      <c r="Y47" s="142">
        <f t="shared" si="41"/>
        <v>74.313876347813775</v>
      </c>
      <c r="Z47" s="142">
        <f t="shared" si="41"/>
        <v>75.886431401726327</v>
      </c>
      <c r="AA47" s="142">
        <f t="shared" si="41"/>
        <v>77.521888657795387</v>
      </c>
      <c r="AB47" s="142">
        <f t="shared" si="41"/>
        <v>84.222764204107193</v>
      </c>
      <c r="AC47" s="142">
        <f t="shared" si="41"/>
        <v>85.99167477227148</v>
      </c>
      <c r="AD47" s="142">
        <f t="shared" si="41"/>
        <v>87.831341763162342</v>
      </c>
      <c r="AE47" s="143">
        <f t="shared" si="41"/>
        <v>94.744595433688829</v>
      </c>
    </row>
    <row r="48" spans="1:31" ht="30" x14ac:dyDescent="0.25">
      <c r="A48" s="24" t="s">
        <v>63</v>
      </c>
      <c r="B48" s="12"/>
      <c r="C48" s="12"/>
      <c r="D48" s="12"/>
      <c r="E48" s="12"/>
      <c r="F48" s="12"/>
      <c r="G48" s="12"/>
      <c r="H48" s="12"/>
      <c r="I48" s="99">
        <f t="shared" ref="I48:AE48" si="42">(I47*I5*12*I12)+I13</f>
        <v>1481348.3999999997</v>
      </c>
      <c r="J48" s="99">
        <f t="shared" si="42"/>
        <v>1515906.3359999999</v>
      </c>
      <c r="K48" s="99">
        <f t="shared" si="42"/>
        <v>1551846.58944</v>
      </c>
      <c r="L48" s="99">
        <f t="shared" si="42"/>
        <v>1589224.4530175999</v>
      </c>
      <c r="M48" s="99">
        <f t="shared" si="42"/>
        <v>1628097.4311383041</v>
      </c>
      <c r="N48" s="99">
        <f t="shared" si="42"/>
        <v>1668525.3283838364</v>
      </c>
      <c r="O48" s="99">
        <f t="shared" si="42"/>
        <v>1710570.3415191898</v>
      </c>
      <c r="P48" s="99">
        <f t="shared" si="42"/>
        <v>1960097.1551799572</v>
      </c>
      <c r="Q48" s="99">
        <f t="shared" si="42"/>
        <v>2005573.0413871554</v>
      </c>
      <c r="R48" s="99">
        <f t="shared" si="42"/>
        <v>2052867.9630426422</v>
      </c>
      <c r="S48" s="99">
        <f t="shared" si="42"/>
        <v>2225534.6815643478</v>
      </c>
      <c r="T48" s="99">
        <f t="shared" si="42"/>
        <v>2276688.8688269216</v>
      </c>
      <c r="U48" s="99">
        <f t="shared" si="42"/>
        <v>2618009.2235799986</v>
      </c>
      <c r="V48" s="99">
        <f t="shared" si="42"/>
        <v>2673337.5925231981</v>
      </c>
      <c r="W48" s="99">
        <f t="shared" si="42"/>
        <v>2730879.0962241264</v>
      </c>
      <c r="X48" s="99">
        <f t="shared" si="42"/>
        <v>2996522.2600730914</v>
      </c>
      <c r="Y48" s="99">
        <f t="shared" si="42"/>
        <v>3058759.1504760152</v>
      </c>
      <c r="Z48" s="99">
        <f t="shared" si="42"/>
        <v>3123485.5164950555</v>
      </c>
      <c r="AA48" s="99">
        <f t="shared" si="42"/>
        <v>3190800.9371548574</v>
      </c>
      <c r="AB48" s="99">
        <f t="shared" si="42"/>
        <v>3466608.9746410521</v>
      </c>
      <c r="AC48" s="99">
        <f t="shared" si="42"/>
        <v>3539417.3336266945</v>
      </c>
      <c r="AD48" s="99">
        <f t="shared" si="42"/>
        <v>3615138.0269717621</v>
      </c>
      <c r="AE48" s="100">
        <f t="shared" si="42"/>
        <v>3899687.5480506318</v>
      </c>
    </row>
    <row r="49" spans="1:31" x14ac:dyDescent="0.25">
      <c r="A49" s="24" t="s">
        <v>64</v>
      </c>
      <c r="B49" s="12"/>
      <c r="C49" s="12"/>
      <c r="D49" s="12"/>
      <c r="E49" s="12"/>
      <c r="F49" s="12"/>
      <c r="G49" s="12"/>
      <c r="H49" s="12"/>
      <c r="I49" s="99">
        <f>I32</f>
        <v>-7957276.5999999996</v>
      </c>
      <c r="J49" s="99">
        <f>I49+J48</f>
        <v>-6441370.2639999995</v>
      </c>
      <c r="K49" s="99">
        <f>J49+K48</f>
        <v>-4889523.6745599993</v>
      </c>
      <c r="L49" s="99">
        <f>K49+L48</f>
        <v>-3300299.2215423994</v>
      </c>
      <c r="M49" s="99">
        <f t="shared" ref="M49:AE49" si="43">L49+M48</f>
        <v>-1672201.7904040953</v>
      </c>
      <c r="N49" s="99">
        <f t="shared" si="43"/>
        <v>-3676.4620202588849</v>
      </c>
      <c r="O49" s="99">
        <f t="shared" si="43"/>
        <v>1706893.8794989309</v>
      </c>
      <c r="P49" s="99">
        <f t="shared" si="43"/>
        <v>3666991.034678888</v>
      </c>
      <c r="Q49" s="99">
        <f t="shared" si="43"/>
        <v>5672564.0760660432</v>
      </c>
      <c r="R49" s="99">
        <f t="shared" si="43"/>
        <v>7725432.0391086852</v>
      </c>
      <c r="S49" s="99">
        <f t="shared" si="43"/>
        <v>9950966.7206730321</v>
      </c>
      <c r="T49" s="99">
        <f t="shared" si="43"/>
        <v>12227655.589499954</v>
      </c>
      <c r="U49" s="99">
        <f t="shared" si="43"/>
        <v>14845664.813079953</v>
      </c>
      <c r="V49" s="99">
        <f t="shared" si="43"/>
        <v>17519002.405603152</v>
      </c>
      <c r="W49" s="99">
        <f t="shared" si="43"/>
        <v>20249881.501827277</v>
      </c>
      <c r="X49" s="99">
        <f t="shared" si="43"/>
        <v>23246403.761900369</v>
      </c>
      <c r="Y49" s="99">
        <f t="shared" si="43"/>
        <v>26305162.912376385</v>
      </c>
      <c r="Z49" s="99">
        <f t="shared" si="43"/>
        <v>29428648.428871442</v>
      </c>
      <c r="AA49" s="99">
        <f t="shared" si="43"/>
        <v>32619449.366026297</v>
      </c>
      <c r="AB49" s="99">
        <f t="shared" si="43"/>
        <v>36086058.340667352</v>
      </c>
      <c r="AC49" s="99">
        <f t="shared" si="43"/>
        <v>39625475.674294047</v>
      </c>
      <c r="AD49" s="99">
        <f t="shared" si="43"/>
        <v>43240613.701265812</v>
      </c>
      <c r="AE49" s="100">
        <f t="shared" si="43"/>
        <v>47140301.249316446</v>
      </c>
    </row>
    <row r="50" spans="1:31" ht="33.6" customHeight="1" thickBot="1" x14ac:dyDescent="0.3">
      <c r="A50" s="107" t="s">
        <v>65</v>
      </c>
      <c r="B50" s="16"/>
      <c r="C50" s="16"/>
      <c r="D50" s="16"/>
      <c r="E50" s="16"/>
      <c r="F50" s="16"/>
      <c r="G50" s="16"/>
      <c r="H50" s="16"/>
      <c r="I50" s="124">
        <f>I49</f>
        <v>-7957276.5999999996</v>
      </c>
      <c r="J50" s="124">
        <f t="shared" ref="J50:AE50" si="44">I50+J48-J31</f>
        <v>-6441370.2639999995</v>
      </c>
      <c r="K50" s="124">
        <f t="shared" si="44"/>
        <v>-4889523.6745599993</v>
      </c>
      <c r="L50" s="124">
        <f t="shared" si="44"/>
        <v>-3300299.2215423994</v>
      </c>
      <c r="M50" s="124">
        <f t="shared" si="44"/>
        <v>-1672201.7904040953</v>
      </c>
      <c r="N50" s="124">
        <f t="shared" si="44"/>
        <v>-3676.4620202588849</v>
      </c>
      <c r="O50" s="124">
        <f t="shared" si="44"/>
        <v>1706893.8794989309</v>
      </c>
      <c r="P50" s="124">
        <f t="shared" si="44"/>
        <v>-2429522.8496497017</v>
      </c>
      <c r="Q50" s="124">
        <f t="shared" si="44"/>
        <v>-423949.80826254631</v>
      </c>
      <c r="R50" s="124">
        <f t="shared" si="44"/>
        <v>1628918.1547800959</v>
      </c>
      <c r="S50" s="124">
        <f t="shared" si="44"/>
        <v>1657795.439661731</v>
      </c>
      <c r="T50" s="124">
        <f t="shared" si="44"/>
        <v>3934484.3084886526</v>
      </c>
      <c r="U50" s="124">
        <f t="shared" si="44"/>
        <v>6552493.5320686512</v>
      </c>
      <c r="V50" s="124">
        <f t="shared" si="44"/>
        <v>9225831.1245918497</v>
      </c>
      <c r="W50" s="124">
        <f t="shared" si="44"/>
        <v>6556806.7046113992</v>
      </c>
      <c r="X50" s="124">
        <f t="shared" si="44"/>
        <v>9553328.9646844901</v>
      </c>
      <c r="Y50" s="124">
        <f t="shared" si="44"/>
        <v>6512698.1921334146</v>
      </c>
      <c r="Z50" s="124">
        <f t="shared" si="44"/>
        <v>9636183.7086284701</v>
      </c>
      <c r="AA50" s="124">
        <f t="shared" si="44"/>
        <v>-6879555.2419471778</v>
      </c>
      <c r="AB50" s="124">
        <f t="shared" si="44"/>
        <v>-3412946.2673061257</v>
      </c>
      <c r="AC50" s="124">
        <f t="shared" si="44"/>
        <v>126471.06632056879</v>
      </c>
      <c r="AD50" s="124">
        <f t="shared" si="44"/>
        <v>3741609.0932923309</v>
      </c>
      <c r="AE50" s="125">
        <f t="shared" si="44"/>
        <v>24739.140060960315</v>
      </c>
    </row>
    <row r="54" spans="1:31" ht="15.75" x14ac:dyDescent="0.25">
      <c r="A54" s="126"/>
    </row>
  </sheetData>
  <sheetProtection algorithmName="SHA-512" hashValue="aLPPGlPhGzqneEhhhTA4ctWWn2RxtiSa6UDdjWBTMnUNpRkv1/vCMOomWwrLaYbYHw5F1SySo5VWM8fUEHWxSw==" saltValue="19jzwVzt9PLzWtaYAbTypg==" spinCount="100000" sheet="1" objects="1" scenarios="1"/>
  <mergeCells count="1">
    <mergeCell ref="A2:T2"/>
  </mergeCells>
  <conditionalFormatting sqref="I26:AE32">
    <cfRule type="cellIs" dxfId="5" priority="6" operator="lessThanOrEqual">
      <formula>0</formula>
    </cfRule>
  </conditionalFormatting>
  <conditionalFormatting sqref="B30:XFD30">
    <cfRule type="cellIs" dxfId="4" priority="5" operator="lessThan">
      <formula>0</formula>
    </cfRule>
  </conditionalFormatting>
  <conditionalFormatting sqref="AE30">
    <cfRule type="cellIs" dxfId="3" priority="4" operator="lessThan">
      <formula>0</formula>
    </cfRule>
  </conditionalFormatting>
  <conditionalFormatting sqref="B32:H32">
    <cfRule type="cellIs" dxfId="2" priority="3" operator="lessThan">
      <formula>0</formula>
    </cfRule>
  </conditionalFormatting>
  <conditionalFormatting sqref="A30:XFD30">
    <cfRule type="cellIs" dxfId="1" priority="2" operator="lessThan">
      <formula>0</formula>
    </cfRule>
  </conditionalFormatting>
  <conditionalFormatting sqref="A32:XFD32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Финмодель2_Пример 2_Москва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Железова</dc:creator>
  <cp:lastModifiedBy>Ирина В. Генцлер</cp:lastModifiedBy>
  <dcterms:created xsi:type="dcterms:W3CDTF">2021-10-26T16:19:19Z</dcterms:created>
  <dcterms:modified xsi:type="dcterms:W3CDTF">2022-10-10T11:22:12Z</dcterms:modified>
</cp:coreProperties>
</file>